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192.168.50.186\it_sluzba\PLAN I IZVRSENJE 2023\IZVRSENJE 2022 I PLAN 2023\"/>
    </mc:Choice>
  </mc:AlternateContent>
  <xr:revisionPtr revIDLastSave="0" documentId="13_ncr:1_{CFE40E48-713E-4827-8150-4EF8061256D0}" xr6:coauthVersionLast="47" xr6:coauthVersionMax="47" xr10:uidLastSave="{00000000-0000-0000-0000-000000000000}"/>
  <bookViews>
    <workbookView xWindow="-21720" yWindow="-120" windowWidth="21840" windowHeight="13140" tabRatio="960" firstSheet="1" activeTab="7" xr2:uid="{00000000-000D-0000-FFFF-FFFF00000000}"/>
  </bookViews>
  <sheets>
    <sheet name="САДРЖАЈ" sheetId="19" r:id="rId1"/>
    <sheet name="Kadar.ode." sheetId="31" r:id="rId2"/>
    <sheet name="Kadar.dne.bol.dij." sheetId="32" r:id="rId3"/>
    <sheet name="Kadar.zaj.med.del." sheetId="33" r:id="rId4"/>
    <sheet name="Kadar.nem." sheetId="34" r:id="rId5"/>
    <sheet name="Kadar.zbirno " sheetId="35" r:id="rId6"/>
    <sheet name="RFZOKapaciteti i koriš TAB6 " sheetId="63" r:id="rId7"/>
    <sheet name="Kapaciteti i koris 6Aukupno" sheetId="64" r:id="rId8"/>
    <sheet name="Usluge_Covid19" sheetId="60" r:id="rId9"/>
    <sheet name="Pratioci TAB RFZO7" sheetId="7" r:id="rId10"/>
    <sheet name="Pratioci UKUPNO TAB 7.1" sheetId="44" r:id="rId11"/>
    <sheet name="Dnevne.bolnice 8" sheetId="8" r:id="rId12"/>
    <sheet name="Neonatologija TAB 9" sheetId="9" r:id="rId13"/>
    <sheet name="Pregledi TABELA 10RFZO" sheetId="66" r:id="rId14"/>
    <sheet name="Pregledi UKUPNO TAB 10A" sheetId="65" r:id="rId15"/>
    <sheet name="OPERACIJE SVE TABELA 11" sheetId="67" r:id="rId16"/>
    <sheet name="DSG" sheetId="2" r:id="rId17"/>
    <sheet name="Usluge TAB 13" sheetId="43" r:id="rId18"/>
    <sheet name="DIJAGNOSTIKA TABELA 14" sheetId="68" r:id="rId19"/>
    <sheet name="LABORATORIJA TAB15" sheetId="69" r:id="rId20"/>
    <sheet name=" DIJALIZE TABELA 16" sheetId="80" r:id="rId21"/>
    <sheet name="KRV TABELA 17" sheetId="74" r:id="rId22"/>
    <sheet name="LEKOVI TABELA 18" sheetId="73" r:id="rId23"/>
    <sheet name="IMPLANTATI TABELA 19" sheetId="72" r:id="rId24"/>
    <sheet name="SANITET MAT TABELA 20" sheetId="75" r:id="rId25"/>
    <sheet name="Liste.čekanja TAB 21" sheetId="48" r:id="rId26"/>
    <sheet name="ZBIRNA TABELA USLUGE TAB 22 " sheetId="71" r:id="rId27"/>
    <sheet name="Sheet1" sheetId="76" r:id="rId28"/>
    <sheet name="Sheet4" sheetId="77" r:id="rId29"/>
    <sheet name="Sheet5" sheetId="78" r:id="rId30"/>
    <sheet name="Sheet6" sheetId="79" r:id="rId31"/>
  </sheets>
  <externalReferences>
    <externalReference r:id="rId32"/>
    <externalReference r:id="rId33"/>
    <externalReference r:id="rId34"/>
  </externalReferences>
  <definedNames>
    <definedName name="____W.O.R.K.B.O.O.K..C.O.N.T.E.N.T.S____" localSheetId="20">#REF!</definedName>
    <definedName name="____W.O.R.K.B.O.O.K..C.O.N.T.E.N.T.S____" localSheetId="18">#REF!</definedName>
    <definedName name="____W.O.R.K.B.O.O.K..C.O.N.T.E.N.T.S____" localSheetId="16">#REF!</definedName>
    <definedName name="____W.O.R.K.B.O.O.K..C.O.N.T.E.N.T.S____" localSheetId="2">#REF!</definedName>
    <definedName name="____W.O.R.K.B.O.O.K..C.O.N.T.E.N.T.S____" localSheetId="4">#REF!</definedName>
    <definedName name="____W.O.R.K.B.O.O.K..C.O.N.T.E.N.T.S____" localSheetId="1">#REF!</definedName>
    <definedName name="____W.O.R.K.B.O.O.K..C.O.N.T.E.N.T.S____" localSheetId="3">#REF!</definedName>
    <definedName name="____W.O.R.K.B.O.O.K..C.O.N.T.E.N.T.S____" localSheetId="5">#REF!</definedName>
    <definedName name="____W.O.R.K.B.O.O.K..C.O.N.T.E.N.T.S____" localSheetId="7">#REF!</definedName>
    <definedName name="____W.O.R.K.B.O.O.K..C.O.N.T.E.N.T.S____" localSheetId="25">#REF!</definedName>
    <definedName name="____W.O.R.K.B.O.O.K..C.O.N.T.E.N.T.S____" localSheetId="15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14">#REF!</definedName>
    <definedName name="____W.O.R.K.B.O.O.K..C.O.N.T.E.N.T.S____" localSheetId="6">#REF!</definedName>
    <definedName name="____W.O.R.K.B.O.O.K..C.O.N.T.E.N.T.S____" localSheetId="17">#REF!</definedName>
    <definedName name="____W.O.R.K.B.O.O.K..C.O.N.T.E.N.T.S____" localSheetId="8">#REF!</definedName>
    <definedName name="____W.O.R.K.B.O.O.K..C.O.N.T.E.N.T.S____" localSheetId="26">#REF!</definedName>
    <definedName name="____W.O.R.K.B.O.O.K..C.O.N.T.E.N.T.S____" localSheetId="0">#REF!</definedName>
    <definedName name="____W.O.R.K.B.O.O.K..C.O.N.T.E.N.T.S____">#REF!</definedName>
    <definedName name="_xlnm._FilterDatabase" localSheetId="17" hidden="1">'Usluge TAB 13'!$A$1:$A$2867</definedName>
    <definedName name="KAPACITETI_KORISCENJE_RFZO" localSheetId="20">#REF!</definedName>
    <definedName name="KAPACITETI_KORISCENJE_RFZO">#REF!</definedName>
    <definedName name="kapaciteti_ukupno" localSheetId="20">#REF!</definedName>
    <definedName name="kapaciteti_ukupno">#REF!</definedName>
    <definedName name="_xlnm.Print_Area" localSheetId="20">' DIJALIZE TABELA 16'!$A$1:$V$22</definedName>
    <definedName name="_xlnm.Print_Area" localSheetId="18">'DIJAGNOSTIKA TABELA 14'!$A$1:$H$344</definedName>
    <definedName name="_xlnm.Print_Area" localSheetId="11">'Dnevne.bolnice 8'!$A$1:$G$23</definedName>
    <definedName name="_xlnm.Print_Area" localSheetId="16">DSG!$A$1:$E$735</definedName>
    <definedName name="_xlnm.Print_Area" localSheetId="4">'Kadar.nem.'!$A$1:$I$36</definedName>
    <definedName name="_xlnm.Print_Area" localSheetId="7">'Kapaciteti i koris 6Aukupno'!$A$1:$L$68</definedName>
    <definedName name="_xlnm.Print_Area" localSheetId="25">'Liste.čekanja TAB 21'!$A$1:$I$37</definedName>
    <definedName name="_xlnm.Print_Area" localSheetId="12">'Neonatologija TAB 9'!$A$1:$F$14</definedName>
    <definedName name="_xlnm.Print_Area" localSheetId="15">'OPERACIJE SVE TABELA 11'!$A$1:$S$13</definedName>
    <definedName name="_xlnm.Print_Area" localSheetId="9">'Pratioci TAB RFZO7'!$A$1:$G$20</definedName>
    <definedName name="_xlnm.Print_Area" localSheetId="10">'Pratioci UKUPNO TAB 7.1'!$A$1:$G$18</definedName>
    <definedName name="_xlnm.Print_Area" localSheetId="13">'Pregledi TABELA 10RFZO'!$A$1:$H$91</definedName>
    <definedName name="_xlnm.Print_Area" localSheetId="14">'Pregledi UKUPNO TAB 10A'!$A$1:$H$90</definedName>
    <definedName name="_xlnm.Print_Area" localSheetId="6">'RFZOKapaciteti i koriš TAB6 '!$A$1:$L$68</definedName>
    <definedName name="_xlnm.Print_Area" localSheetId="17">'Usluge TAB 13'!$A$1:$H$2864</definedName>
    <definedName name="_xlnm.Print_Area" localSheetId="8">Usluge_Covid19!$A$1:$B$19</definedName>
    <definedName name="_xlnm.Print_Area" localSheetId="26">'ZBIRNA TABELA USLUGE TAB 22 '!$A$28:$B$2770</definedName>
    <definedName name="_xlnm.Print_Titles" localSheetId="3">'Kadar.zaj.med.del.'!$A:$A</definedName>
    <definedName name="_xlnm.Print_Titles" localSheetId="25">'Liste.čekanja TAB 21'!$1:$6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80" l="1"/>
  <c r="G15" i="80"/>
  <c r="O14" i="80"/>
  <c r="G14" i="80"/>
  <c r="G13" i="80"/>
  <c r="O12" i="80"/>
  <c r="G12" i="80"/>
  <c r="O11" i="80"/>
  <c r="G11" i="80"/>
  <c r="O10" i="80"/>
  <c r="G10" i="80"/>
  <c r="R9" i="80"/>
  <c r="Q9" i="80"/>
  <c r="P9" i="80"/>
  <c r="J9" i="80"/>
  <c r="I9" i="80"/>
  <c r="G9" i="80" s="1"/>
  <c r="H9" i="80"/>
  <c r="U11" i="31"/>
  <c r="U17" i="31"/>
  <c r="U16" i="31"/>
  <c r="U13" i="31"/>
  <c r="U12" i="31"/>
  <c r="S17" i="31"/>
  <c r="O9" i="80" l="1"/>
  <c r="S9" i="80" s="1"/>
  <c r="S12" i="31"/>
  <c r="C2176" i="43"/>
  <c r="G2176" i="43" s="1"/>
  <c r="D12" i="31"/>
  <c r="D23" i="31"/>
  <c r="F24" i="74" l="1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H115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H13" i="73"/>
  <c r="H12" i="73"/>
  <c r="H11" i="73"/>
  <c r="H10" i="73"/>
  <c r="H9" i="73"/>
  <c r="E224" i="72"/>
  <c r="E223" i="72"/>
  <c r="E222" i="72"/>
  <c r="E221" i="72"/>
  <c r="E220" i="72"/>
  <c r="E219" i="72"/>
  <c r="E218" i="72"/>
  <c r="E217" i="72"/>
  <c r="E216" i="72"/>
  <c r="E215" i="72"/>
  <c r="E214" i="72"/>
  <c r="E213" i="72"/>
  <c r="E212" i="72"/>
  <c r="E211" i="72"/>
  <c r="E210" i="72"/>
  <c r="E209" i="72"/>
  <c r="E208" i="72"/>
  <c r="E207" i="72"/>
  <c r="E206" i="72"/>
  <c r="E205" i="72"/>
  <c r="E203" i="72"/>
  <c r="E202" i="72"/>
  <c r="E201" i="72"/>
  <c r="E200" i="72"/>
  <c r="E199" i="72"/>
  <c r="E198" i="72"/>
  <c r="E197" i="72"/>
  <c r="E196" i="72"/>
  <c r="E195" i="72"/>
  <c r="E193" i="72" s="1"/>
  <c r="E194" i="72"/>
  <c r="E192" i="72"/>
  <c r="E191" i="72"/>
  <c r="E190" i="72"/>
  <c r="E189" i="72"/>
  <c r="E188" i="72"/>
  <c r="E187" i="72"/>
  <c r="E186" i="72"/>
  <c r="E185" i="72"/>
  <c r="E184" i="72"/>
  <c r="E183" i="72"/>
  <c r="E182" i="72"/>
  <c r="E181" i="72"/>
  <c r="E180" i="72"/>
  <c r="E179" i="72"/>
  <c r="E178" i="72"/>
  <c r="E177" i="72"/>
  <c r="E176" i="72"/>
  <c r="E175" i="72"/>
  <c r="E174" i="72"/>
  <c r="E173" i="72"/>
  <c r="E172" i="72"/>
  <c r="E171" i="72"/>
  <c r="E170" i="72"/>
  <c r="E169" i="72"/>
  <c r="E168" i="72"/>
  <c r="E167" i="72"/>
  <c r="E166" i="72"/>
  <c r="E165" i="72"/>
  <c r="E164" i="72"/>
  <c r="E163" i="72"/>
  <c r="E162" i="72"/>
  <c r="E161" i="72"/>
  <c r="E160" i="72"/>
  <c r="E159" i="72"/>
  <c r="E158" i="72"/>
  <c r="E157" i="72"/>
  <c r="E156" i="72"/>
  <c r="E155" i="72"/>
  <c r="E154" i="72"/>
  <c r="E153" i="72"/>
  <c r="E152" i="72"/>
  <c r="E151" i="72"/>
  <c r="E150" i="72"/>
  <c r="E149" i="72"/>
  <c r="E148" i="72"/>
  <c r="E147" i="72"/>
  <c r="E146" i="72"/>
  <c r="E145" i="72"/>
  <c r="E144" i="72"/>
  <c r="E143" i="72"/>
  <c r="E142" i="72"/>
  <c r="E141" i="72"/>
  <c r="E140" i="72"/>
  <c r="E139" i="72"/>
  <c r="E138" i="72"/>
  <c r="E137" i="72"/>
  <c r="E136" i="72"/>
  <c r="E135" i="72"/>
  <c r="E134" i="72"/>
  <c r="E133" i="72"/>
  <c r="E132" i="72"/>
  <c r="E131" i="72"/>
  <c r="E130" i="72"/>
  <c r="E129" i="72"/>
  <c r="E128" i="72"/>
  <c r="E127" i="72"/>
  <c r="E126" i="72"/>
  <c r="E125" i="72"/>
  <c r="E124" i="72"/>
  <c r="E123" i="72"/>
  <c r="E122" i="72"/>
  <c r="E121" i="72"/>
  <c r="E120" i="72"/>
  <c r="E119" i="72"/>
  <c r="E118" i="72"/>
  <c r="E117" i="72"/>
  <c r="E116" i="72"/>
  <c r="E115" i="72"/>
  <c r="E114" i="72"/>
  <c r="E113" i="72"/>
  <c r="E112" i="72"/>
  <c r="E111" i="72"/>
  <c r="E110" i="72"/>
  <c r="E109" i="72"/>
  <c r="E108" i="72"/>
  <c r="E107" i="72"/>
  <c r="E106" i="72"/>
  <c r="E105" i="72"/>
  <c r="E104" i="72"/>
  <c r="E103" i="72"/>
  <c r="E102" i="72"/>
  <c r="E101" i="72"/>
  <c r="E100" i="72"/>
  <c r="E99" i="72"/>
  <c r="E98" i="72"/>
  <c r="E97" i="72"/>
  <c r="E96" i="72"/>
  <c r="E95" i="72"/>
  <c r="E94" i="72"/>
  <c r="E93" i="72"/>
  <c r="E92" i="72"/>
  <c r="E91" i="72"/>
  <c r="E90" i="72"/>
  <c r="E89" i="72"/>
  <c r="E88" i="72"/>
  <c r="E87" i="72"/>
  <c r="E86" i="72"/>
  <c r="E85" i="72"/>
  <c r="E84" i="72"/>
  <c r="E83" i="72"/>
  <c r="E82" i="72"/>
  <c r="E81" i="72"/>
  <c r="E80" i="72"/>
  <c r="E79" i="72"/>
  <c r="E78" i="72"/>
  <c r="E77" i="72"/>
  <c r="E76" i="72"/>
  <c r="E75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0" i="72"/>
  <c r="E59" i="72"/>
  <c r="E58" i="72"/>
  <c r="E57" i="72"/>
  <c r="E56" i="72"/>
  <c r="E55" i="72"/>
  <c r="E54" i="72"/>
  <c r="E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62" i="72" l="1"/>
  <c r="E61" i="72" s="1"/>
  <c r="E204" i="72"/>
  <c r="E11" i="72"/>
  <c r="H43" i="73"/>
  <c r="H8" i="73"/>
  <c r="F25" i="74"/>
  <c r="E229" i="72" l="1"/>
  <c r="H131" i="73"/>
  <c r="D2864" i="43"/>
  <c r="G2729" i="43"/>
  <c r="Q13" i="67" l="1"/>
  <c r="S13" i="67" s="1"/>
  <c r="N13" i="67"/>
  <c r="L13" i="67"/>
  <c r="J13" i="67"/>
  <c r="H13" i="67"/>
  <c r="F13" i="67"/>
  <c r="E1230" i="43" l="1"/>
  <c r="G2505" i="43" l="1"/>
  <c r="G2506" i="43"/>
  <c r="G2507" i="43"/>
  <c r="G2508" i="43"/>
  <c r="G2509" i="43"/>
  <c r="G2510" i="43"/>
  <c r="G2511" i="43"/>
  <c r="G2512" i="43"/>
  <c r="G2088" i="43" l="1"/>
  <c r="G2089" i="43"/>
  <c r="G2090" i="43"/>
  <c r="G2091" i="43"/>
  <c r="G2092" i="43"/>
  <c r="G2087" i="43"/>
  <c r="G2008" i="43" l="1"/>
  <c r="G2009" i="43"/>
  <c r="G2010" i="43"/>
  <c r="G1897" i="43" l="1"/>
  <c r="G1898" i="43"/>
  <c r="G1899" i="43"/>
  <c r="G1900" i="43"/>
  <c r="G1901" i="43"/>
  <c r="G1902" i="43"/>
  <c r="G1903" i="43"/>
  <c r="G1904" i="43"/>
  <c r="G1905" i="43"/>
  <c r="G1906" i="43"/>
  <c r="G1749" i="43" l="1"/>
  <c r="G1221" i="43"/>
  <c r="G1222" i="43"/>
  <c r="G1223" i="43"/>
  <c r="G1224" i="43"/>
  <c r="G1225" i="43"/>
  <c r="G1226" i="43"/>
  <c r="G1064" i="43" l="1"/>
  <c r="G1065" i="43"/>
  <c r="G1066" i="43"/>
  <c r="G1067" i="43"/>
  <c r="G1068" i="43"/>
  <c r="G1069" i="43"/>
  <c r="G1356" i="43" l="1"/>
  <c r="G1357" i="43"/>
  <c r="G1358" i="43"/>
  <c r="G1359" i="43"/>
  <c r="G1360" i="43"/>
  <c r="G1361" i="43"/>
  <c r="G1362" i="43"/>
  <c r="G1363" i="43"/>
  <c r="G1364" i="43"/>
  <c r="G1365" i="43"/>
  <c r="G1366" i="43"/>
  <c r="G1367" i="43"/>
  <c r="G1368" i="43"/>
  <c r="G1369" i="43"/>
  <c r="G1370" i="43"/>
  <c r="G1371" i="43"/>
  <c r="G1372" i="43"/>
  <c r="G1373" i="43"/>
  <c r="G1374" i="43"/>
  <c r="G1375" i="43"/>
  <c r="G1376" i="43"/>
  <c r="G1377" i="43"/>
  <c r="G1378" i="43"/>
  <c r="G1379" i="43"/>
  <c r="G1380" i="43"/>
  <c r="G1381" i="43"/>
  <c r="G1382" i="43"/>
  <c r="G1383" i="43"/>
  <c r="G1384" i="43"/>
  <c r="G1385" i="43"/>
  <c r="G1386" i="43"/>
  <c r="G1387" i="43"/>
  <c r="G1388" i="43"/>
  <c r="G1389" i="43"/>
  <c r="G1390" i="43"/>
  <c r="G1391" i="43"/>
  <c r="G1392" i="43"/>
  <c r="G1393" i="43"/>
  <c r="G1394" i="43"/>
  <c r="G1395" i="43"/>
  <c r="G1396" i="43"/>
  <c r="G1397" i="43"/>
  <c r="G1398" i="43"/>
  <c r="G1399" i="43"/>
  <c r="G1400" i="43"/>
  <c r="G1401" i="43"/>
  <c r="G1402" i="43"/>
  <c r="G1403" i="43"/>
  <c r="G1404" i="43"/>
  <c r="G1405" i="43"/>
  <c r="G1406" i="43"/>
  <c r="G1407" i="43"/>
  <c r="G1408" i="43"/>
  <c r="G1409" i="43"/>
  <c r="G1410" i="43"/>
  <c r="G1411" i="43"/>
  <c r="G1412" i="43"/>
  <c r="G1413" i="43"/>
  <c r="G1414" i="43"/>
  <c r="G1415" i="43"/>
  <c r="G1416" i="43"/>
  <c r="G1417" i="43"/>
  <c r="G1418" i="43"/>
  <c r="G1419" i="43"/>
  <c r="G1420" i="43"/>
  <c r="G1421" i="43"/>
  <c r="G1422" i="43"/>
  <c r="G1423" i="43"/>
  <c r="G1424" i="43"/>
  <c r="G1425" i="43"/>
  <c r="G1426" i="43"/>
  <c r="G1427" i="43"/>
  <c r="G1428" i="43"/>
  <c r="G1429" i="43"/>
  <c r="G1430" i="43"/>
  <c r="G1431" i="43"/>
  <c r="G1432" i="43"/>
  <c r="G1433" i="43"/>
  <c r="G1434" i="43"/>
  <c r="G1435" i="43"/>
  <c r="G1436" i="43"/>
  <c r="G1437" i="43"/>
  <c r="G1438" i="43"/>
  <c r="G1439" i="43"/>
  <c r="G1440" i="43"/>
  <c r="G1441" i="43"/>
  <c r="G1442" i="43"/>
  <c r="G1443" i="43"/>
  <c r="G1444" i="43"/>
  <c r="G1445" i="43"/>
  <c r="G1446" i="43"/>
  <c r="G1447" i="43"/>
  <c r="G1448" i="43"/>
  <c r="G1449" i="43"/>
  <c r="G1450" i="43"/>
  <c r="G1451" i="43"/>
  <c r="G1452" i="43"/>
  <c r="G1453" i="43"/>
  <c r="G1454" i="43"/>
  <c r="G1455" i="43"/>
  <c r="G1456" i="43"/>
  <c r="G1457" i="43"/>
  <c r="G1458" i="43"/>
  <c r="G1459" i="43"/>
  <c r="G1460" i="43"/>
  <c r="G1461" i="43"/>
  <c r="G1462" i="43"/>
  <c r="G1463" i="43"/>
  <c r="G1464" i="43"/>
  <c r="G1465" i="43"/>
  <c r="G1466" i="43"/>
  <c r="G1467" i="43"/>
  <c r="G1468" i="43"/>
  <c r="G1469" i="43"/>
  <c r="G1470" i="43"/>
  <c r="G1471" i="43"/>
  <c r="G1472" i="43"/>
  <c r="G1473" i="43"/>
  <c r="G1474" i="43"/>
  <c r="G1475" i="43"/>
  <c r="G1476" i="43"/>
  <c r="G1477" i="43"/>
  <c r="G1478" i="43"/>
  <c r="G1479" i="43"/>
  <c r="G1480" i="43"/>
  <c r="G1481" i="43"/>
  <c r="G1482" i="43"/>
  <c r="G1483" i="43"/>
  <c r="G1484" i="43"/>
  <c r="G1485" i="43"/>
  <c r="G1486" i="43"/>
  <c r="G1487" i="43"/>
  <c r="G1355" i="43"/>
  <c r="D1352" i="43" l="1"/>
  <c r="E1352" i="43"/>
  <c r="E2565" i="43" s="1"/>
  <c r="E2864" i="43" s="1"/>
  <c r="F1352" i="43"/>
  <c r="C1352" i="43"/>
  <c r="C2565" i="43" s="1"/>
  <c r="C2864" i="43" s="1"/>
  <c r="G2864" i="43" s="1"/>
  <c r="G1346" i="43"/>
  <c r="G1347" i="43"/>
  <c r="G1348" i="43"/>
  <c r="G1349" i="43"/>
  <c r="G1350" i="43"/>
  <c r="G1351" i="43"/>
  <c r="G548" i="43"/>
  <c r="G533" i="43"/>
  <c r="G534" i="43"/>
  <c r="G535" i="43"/>
  <c r="G536" i="43"/>
  <c r="G537" i="43"/>
  <c r="G538" i="43"/>
  <c r="G539" i="43"/>
  <c r="G540" i="43"/>
  <c r="G541" i="43"/>
  <c r="G542" i="43"/>
  <c r="G543" i="43"/>
  <c r="G544" i="43"/>
  <c r="G545" i="43"/>
  <c r="G546" i="43"/>
  <c r="G547" i="43"/>
  <c r="G2798" i="43" l="1"/>
  <c r="G2799" i="43"/>
  <c r="G2800" i="43"/>
  <c r="G2801" i="43"/>
  <c r="G2802" i="43"/>
  <c r="G2803" i="43"/>
  <c r="G2804" i="43"/>
  <c r="G2805" i="43"/>
  <c r="G2806" i="43"/>
  <c r="G2807" i="43"/>
  <c r="G2808" i="43"/>
  <c r="G2809" i="43"/>
  <c r="G2810" i="43"/>
  <c r="G2811" i="43"/>
  <c r="G2812" i="43"/>
  <c r="G2813" i="43"/>
  <c r="G2814" i="43"/>
  <c r="G2815" i="43"/>
  <c r="G2816" i="43"/>
  <c r="G2817" i="43"/>
  <c r="G2818" i="43"/>
  <c r="G2819" i="43"/>
  <c r="G2820" i="43"/>
  <c r="G2821" i="43"/>
  <c r="G2822" i="43"/>
  <c r="G2823" i="43"/>
  <c r="G2824" i="43"/>
  <c r="G2825" i="43"/>
  <c r="G2826" i="43"/>
  <c r="G2827" i="43"/>
  <c r="G2828" i="43"/>
  <c r="G2829" i="43"/>
  <c r="G2830" i="43"/>
  <c r="G2831" i="43"/>
  <c r="G2832" i="43"/>
  <c r="G2833" i="43"/>
  <c r="G2834" i="43"/>
  <c r="G2835" i="43"/>
  <c r="G2836" i="43"/>
  <c r="G2837" i="43"/>
  <c r="G2838" i="43"/>
  <c r="G2839" i="43"/>
  <c r="G2840" i="43"/>
  <c r="G2841" i="43"/>
  <c r="G2842" i="43"/>
  <c r="G2843" i="43"/>
  <c r="G2844" i="43"/>
  <c r="G2845" i="43"/>
  <c r="G2846" i="43"/>
  <c r="G2847" i="43"/>
  <c r="G2848" i="43"/>
  <c r="G2849" i="43"/>
  <c r="G2850" i="43"/>
  <c r="G2851" i="43"/>
  <c r="G2852" i="43"/>
  <c r="G2853" i="43"/>
  <c r="G2797" i="43"/>
  <c r="G2726" i="43"/>
  <c r="G2727" i="43"/>
  <c r="G2728" i="43"/>
  <c r="G2730" i="43"/>
  <c r="G2731" i="43"/>
  <c r="G2732" i="43"/>
  <c r="G2733" i="43"/>
  <c r="G2734" i="43"/>
  <c r="G2735" i="43"/>
  <c r="G2736" i="43"/>
  <c r="G2737" i="43"/>
  <c r="G2738" i="43"/>
  <c r="G2739" i="43"/>
  <c r="G2740" i="43"/>
  <c r="G2741" i="43"/>
  <c r="G2742" i="43"/>
  <c r="G2743" i="43"/>
  <c r="G2744" i="43"/>
  <c r="G2745" i="43"/>
  <c r="G2746" i="43"/>
  <c r="G2747" i="43"/>
  <c r="G2748" i="43"/>
  <c r="G2749" i="43"/>
  <c r="G2750" i="43"/>
  <c r="G2751" i="43"/>
  <c r="G2752" i="43"/>
  <c r="G2753" i="43"/>
  <c r="G2754" i="43"/>
  <c r="G2755" i="43"/>
  <c r="G2756" i="43"/>
  <c r="G2757" i="43"/>
  <c r="G2758" i="43"/>
  <c r="G2759" i="43"/>
  <c r="G2760" i="43"/>
  <c r="G2761" i="43"/>
  <c r="G2762" i="43"/>
  <c r="G2763" i="43"/>
  <c r="G2764" i="43"/>
  <c r="G2765" i="43"/>
  <c r="G2766" i="43"/>
  <c r="G2767" i="43"/>
  <c r="G2768" i="43"/>
  <c r="G2769" i="43"/>
  <c r="G2770" i="43"/>
  <c r="G2771" i="43"/>
  <c r="G2772" i="43"/>
  <c r="G2773" i="43"/>
  <c r="G2774" i="43"/>
  <c r="G2775" i="43"/>
  <c r="G2776" i="43"/>
  <c r="G2777" i="43"/>
  <c r="G2778" i="43"/>
  <c r="G2779" i="43"/>
  <c r="G2780" i="43"/>
  <c r="G2781" i="43"/>
  <c r="G2782" i="43"/>
  <c r="G2783" i="43"/>
  <c r="G2784" i="43"/>
  <c r="G2785" i="43"/>
  <c r="G2786" i="43"/>
  <c r="G2787" i="43"/>
  <c r="G2788" i="43"/>
  <c r="G2789" i="43"/>
  <c r="G2790" i="43"/>
  <c r="G2791" i="43"/>
  <c r="G2792" i="43"/>
  <c r="G2793" i="43"/>
  <c r="G2794" i="43"/>
  <c r="G2795" i="43"/>
  <c r="G2725" i="43"/>
  <c r="G2517" i="43"/>
  <c r="G2518" i="43"/>
  <c r="G2519" i="43"/>
  <c r="G2520" i="43"/>
  <c r="G2521" i="43"/>
  <c r="G2522" i="43"/>
  <c r="G2523" i="43"/>
  <c r="G2524" i="43"/>
  <c r="G2525" i="43"/>
  <c r="G2526" i="43"/>
  <c r="G2527" i="43"/>
  <c r="G2528" i="43"/>
  <c r="G2529" i="43"/>
  <c r="G2530" i="43"/>
  <c r="G2531" i="43"/>
  <c r="G2532" i="43"/>
  <c r="G2533" i="43"/>
  <c r="G2534" i="43"/>
  <c r="G2535" i="43"/>
  <c r="G2536" i="43"/>
  <c r="G2537" i="43"/>
  <c r="G2538" i="43"/>
  <c r="G2539" i="43"/>
  <c r="G2540" i="43"/>
  <c r="G2541" i="43"/>
  <c r="G2542" i="43"/>
  <c r="G2543" i="43"/>
  <c r="G2544" i="43"/>
  <c r="G2545" i="43"/>
  <c r="G2546" i="43"/>
  <c r="G2547" i="43"/>
  <c r="G2548" i="43"/>
  <c r="G2549" i="43"/>
  <c r="G2550" i="43"/>
  <c r="G2551" i="43"/>
  <c r="G2552" i="43"/>
  <c r="G2553" i="43"/>
  <c r="G2554" i="43"/>
  <c r="G2555" i="43"/>
  <c r="G2556" i="43"/>
  <c r="G2557" i="43"/>
  <c r="G2558" i="43"/>
  <c r="G2559" i="43"/>
  <c r="G2560" i="43"/>
  <c r="G2561" i="43"/>
  <c r="G2562" i="43"/>
  <c r="G2563" i="43"/>
  <c r="G2564" i="43"/>
  <c r="G2565" i="43"/>
  <c r="G2516" i="43"/>
  <c r="G2263" i="43"/>
  <c r="G2264" i="43"/>
  <c r="G2265" i="43"/>
  <c r="G2266" i="43"/>
  <c r="G2267" i="43"/>
  <c r="G2268" i="43"/>
  <c r="G2269" i="43"/>
  <c r="G2270" i="43"/>
  <c r="G2271" i="43"/>
  <c r="G2272" i="43"/>
  <c r="G2273" i="43"/>
  <c r="G2274" i="43"/>
  <c r="G2275" i="43"/>
  <c r="G2276" i="43"/>
  <c r="G2277" i="43"/>
  <c r="G2278" i="43"/>
  <c r="G2279" i="43"/>
  <c r="G2280" i="43"/>
  <c r="G2281" i="43"/>
  <c r="G2282" i="43"/>
  <c r="G2283" i="43"/>
  <c r="G2284" i="43"/>
  <c r="G2285" i="43"/>
  <c r="G2286" i="43"/>
  <c r="G2287" i="43"/>
  <c r="G2288" i="43"/>
  <c r="G2289" i="43"/>
  <c r="G2290" i="43"/>
  <c r="G2291" i="43"/>
  <c r="G2292" i="43"/>
  <c r="G2293" i="43"/>
  <c r="G2294" i="43"/>
  <c r="G2295" i="43"/>
  <c r="G2296" i="43"/>
  <c r="G2297" i="43"/>
  <c r="G2298" i="43"/>
  <c r="G2299" i="43"/>
  <c r="G2300" i="43"/>
  <c r="G2301" i="43"/>
  <c r="G2302" i="43"/>
  <c r="G2303" i="43"/>
  <c r="G2304" i="43"/>
  <c r="G2305" i="43"/>
  <c r="G2306" i="43"/>
  <c r="G2307" i="43"/>
  <c r="G2308" i="43"/>
  <c r="G2309" i="43"/>
  <c r="G2310" i="43"/>
  <c r="G2311" i="43"/>
  <c r="G2312" i="43"/>
  <c r="G2313" i="43"/>
  <c r="G2314" i="43"/>
  <c r="G2315" i="43"/>
  <c r="G2316" i="43"/>
  <c r="G2317" i="43"/>
  <c r="G2318" i="43"/>
  <c r="G2319" i="43"/>
  <c r="G2320" i="43"/>
  <c r="G2321" i="43"/>
  <c r="G2322" i="43"/>
  <c r="G2323" i="43"/>
  <c r="G2324" i="43"/>
  <c r="G2325" i="43"/>
  <c r="G2326" i="43"/>
  <c r="G2327" i="43"/>
  <c r="G2328" i="43"/>
  <c r="G2329" i="43"/>
  <c r="G2330" i="43"/>
  <c r="G2331" i="43"/>
  <c r="G2332" i="43"/>
  <c r="G2333" i="43"/>
  <c r="G2334" i="43"/>
  <c r="G2335" i="43"/>
  <c r="G2336" i="43"/>
  <c r="G2337" i="43"/>
  <c r="G2338" i="43"/>
  <c r="G2339" i="43"/>
  <c r="G2340" i="43"/>
  <c r="G2341" i="43"/>
  <c r="G2342" i="43"/>
  <c r="G2343" i="43"/>
  <c r="G2344" i="43"/>
  <c r="G2345" i="43"/>
  <c r="G2346" i="43"/>
  <c r="G2347" i="43"/>
  <c r="G2348" i="43"/>
  <c r="G2349" i="43"/>
  <c r="G2350" i="43"/>
  <c r="G2351" i="43"/>
  <c r="G2352" i="43"/>
  <c r="G2353" i="43"/>
  <c r="G2354" i="43"/>
  <c r="G2355" i="43"/>
  <c r="G2356" i="43"/>
  <c r="G2357" i="43"/>
  <c r="G2358" i="43"/>
  <c r="G2359" i="43"/>
  <c r="G2360" i="43"/>
  <c r="G2361" i="43"/>
  <c r="G2362" i="43"/>
  <c r="G2363" i="43"/>
  <c r="G2364" i="43"/>
  <c r="G2365" i="43"/>
  <c r="G2366" i="43"/>
  <c r="G2367" i="43"/>
  <c r="G2368" i="43"/>
  <c r="G2369" i="43"/>
  <c r="G2370" i="43"/>
  <c r="G2371" i="43"/>
  <c r="G2372" i="43"/>
  <c r="G2373" i="43"/>
  <c r="G2374" i="43"/>
  <c r="G2375" i="43"/>
  <c r="G2376" i="43"/>
  <c r="G2377" i="43"/>
  <c r="G2378" i="43"/>
  <c r="G2379" i="43"/>
  <c r="G2380" i="43"/>
  <c r="G2381" i="43"/>
  <c r="G2382" i="43"/>
  <c r="G2383" i="43"/>
  <c r="G2384" i="43"/>
  <c r="G2385" i="43"/>
  <c r="G2386" i="43"/>
  <c r="G2387" i="43"/>
  <c r="G2388" i="43"/>
  <c r="G2389" i="43"/>
  <c r="G2390" i="43"/>
  <c r="G2391" i="43"/>
  <c r="G2392" i="43"/>
  <c r="G2393" i="43"/>
  <c r="G2394" i="43"/>
  <c r="G2395" i="43"/>
  <c r="G2396" i="43"/>
  <c r="G2397" i="43"/>
  <c r="G2398" i="43"/>
  <c r="G2399" i="43"/>
  <c r="G2400" i="43"/>
  <c r="G2401" i="43"/>
  <c r="G2402" i="43"/>
  <c r="G2403" i="43"/>
  <c r="G2404" i="43"/>
  <c r="G2405" i="43"/>
  <c r="G2406" i="43"/>
  <c r="G2407" i="43"/>
  <c r="G2408" i="43"/>
  <c r="G2409" i="43"/>
  <c r="G2410" i="43"/>
  <c r="G2411" i="43"/>
  <c r="G2412" i="43"/>
  <c r="G2413" i="43"/>
  <c r="G2414" i="43"/>
  <c r="G2415" i="43"/>
  <c r="G2416" i="43"/>
  <c r="G2417" i="43"/>
  <c r="G2418" i="43"/>
  <c r="G2419" i="43"/>
  <c r="G2420" i="43"/>
  <c r="G2421" i="43"/>
  <c r="G2422" i="43"/>
  <c r="G2423" i="43"/>
  <c r="G2424" i="43"/>
  <c r="G2425" i="43"/>
  <c r="G2426" i="43"/>
  <c r="G2427" i="43"/>
  <c r="G2428" i="43"/>
  <c r="G2429" i="43"/>
  <c r="G2430" i="43"/>
  <c r="G2431" i="43"/>
  <c r="G2432" i="43"/>
  <c r="G2433" i="43"/>
  <c r="G2434" i="43"/>
  <c r="G2435" i="43"/>
  <c r="G2436" i="43"/>
  <c r="G2437" i="43"/>
  <c r="G2438" i="43"/>
  <c r="G2439" i="43"/>
  <c r="G2440" i="43"/>
  <c r="G2441" i="43"/>
  <c r="G2442" i="43"/>
  <c r="G2443" i="43"/>
  <c r="G2444" i="43"/>
  <c r="G2445" i="43"/>
  <c r="G2446" i="43"/>
  <c r="G2447" i="43"/>
  <c r="G2448" i="43"/>
  <c r="G2449" i="43"/>
  <c r="G2450" i="43"/>
  <c r="G2451" i="43"/>
  <c r="G2452" i="43"/>
  <c r="G2453" i="43"/>
  <c r="G2454" i="43"/>
  <c r="G2455" i="43"/>
  <c r="G2456" i="43"/>
  <c r="G2457" i="43"/>
  <c r="G2458" i="43"/>
  <c r="G2459" i="43"/>
  <c r="G2460" i="43"/>
  <c r="G2461" i="43"/>
  <c r="G2462" i="43"/>
  <c r="G2463" i="43"/>
  <c r="G2464" i="43"/>
  <c r="G2465" i="43"/>
  <c r="G2466" i="43"/>
  <c r="G2467" i="43"/>
  <c r="G2468" i="43"/>
  <c r="G2469" i="43"/>
  <c r="G2470" i="43"/>
  <c r="G2471" i="43"/>
  <c r="G2472" i="43"/>
  <c r="G2473" i="43"/>
  <c r="G2474" i="43"/>
  <c r="G2475" i="43"/>
  <c r="G2476" i="43"/>
  <c r="G2477" i="43"/>
  <c r="G2478" i="43"/>
  <c r="G2479" i="43"/>
  <c r="G2480" i="43"/>
  <c r="G2481" i="43"/>
  <c r="G2482" i="43"/>
  <c r="G2483" i="43"/>
  <c r="G2484" i="43"/>
  <c r="G2485" i="43"/>
  <c r="G2486" i="43"/>
  <c r="G2487" i="43"/>
  <c r="G2488" i="43"/>
  <c r="G2489" i="43"/>
  <c r="G2490" i="43"/>
  <c r="G2491" i="43"/>
  <c r="G2492" i="43"/>
  <c r="G2493" i="43"/>
  <c r="G2494" i="43"/>
  <c r="G2495" i="43"/>
  <c r="G2496" i="43"/>
  <c r="G2497" i="43"/>
  <c r="G2498" i="43"/>
  <c r="G2499" i="43"/>
  <c r="G2500" i="43"/>
  <c r="G2501" i="43"/>
  <c r="G2502" i="43"/>
  <c r="G2503" i="43"/>
  <c r="G2504" i="43"/>
  <c r="G2513" i="43"/>
  <c r="G2262" i="43"/>
  <c r="G2180" i="43"/>
  <c r="G2181" i="43"/>
  <c r="G2182" i="43"/>
  <c r="G2183" i="43"/>
  <c r="G2184" i="43"/>
  <c r="G2185" i="43"/>
  <c r="G2186" i="43"/>
  <c r="G2187" i="43"/>
  <c r="G2188" i="43"/>
  <c r="G2189" i="43"/>
  <c r="G2190" i="43"/>
  <c r="G2191" i="43"/>
  <c r="G2192" i="43"/>
  <c r="G2193" i="43"/>
  <c r="G2194" i="43"/>
  <c r="G2195" i="43"/>
  <c r="G2196" i="43"/>
  <c r="G2197" i="43"/>
  <c r="G2198" i="43"/>
  <c r="G2199" i="43"/>
  <c r="G2200" i="43"/>
  <c r="G2201" i="43"/>
  <c r="G2202" i="43"/>
  <c r="G2203" i="43"/>
  <c r="G2204" i="43"/>
  <c r="G2205" i="43"/>
  <c r="G2206" i="43"/>
  <c r="G2207" i="43"/>
  <c r="G2208" i="43"/>
  <c r="G2209" i="43"/>
  <c r="G2210" i="43"/>
  <c r="G2211" i="43"/>
  <c r="G2212" i="43"/>
  <c r="G2213" i="43"/>
  <c r="G2214" i="43"/>
  <c r="G2215" i="43"/>
  <c r="G2216" i="43"/>
  <c r="G2217" i="43"/>
  <c r="G2218" i="43"/>
  <c r="G2219" i="43"/>
  <c r="G2220" i="43"/>
  <c r="G2221" i="43"/>
  <c r="G2222" i="43"/>
  <c r="G2223" i="43"/>
  <c r="G2224" i="43"/>
  <c r="G2225" i="43"/>
  <c r="G2226" i="43"/>
  <c r="G2227" i="43"/>
  <c r="G2228" i="43"/>
  <c r="G2229" i="43"/>
  <c r="G2230" i="43"/>
  <c r="G2231" i="43"/>
  <c r="G2232" i="43"/>
  <c r="G2233" i="43"/>
  <c r="G2234" i="43"/>
  <c r="G2235" i="43"/>
  <c r="G2236" i="43"/>
  <c r="G2237" i="43"/>
  <c r="G2238" i="43"/>
  <c r="G2239" i="43"/>
  <c r="G2240" i="43"/>
  <c r="G2241" i="43"/>
  <c r="G2242" i="43"/>
  <c r="G2243" i="43"/>
  <c r="G2244" i="43"/>
  <c r="G2245" i="43"/>
  <c r="G2246" i="43"/>
  <c r="G2247" i="43"/>
  <c r="G2248" i="43"/>
  <c r="G2249" i="43"/>
  <c r="G2250" i="43"/>
  <c r="G2251" i="43"/>
  <c r="G2252" i="43"/>
  <c r="G2253" i="43"/>
  <c r="G2254" i="43"/>
  <c r="G2255" i="43"/>
  <c r="G2256" i="43"/>
  <c r="G2257" i="43"/>
  <c r="G2258" i="43"/>
  <c r="G2259" i="43"/>
  <c r="G2179" i="43"/>
  <c r="G2097" i="43"/>
  <c r="G2098" i="43"/>
  <c r="G2099" i="43"/>
  <c r="G2100" i="43"/>
  <c r="G2101" i="43"/>
  <c r="G2102" i="43"/>
  <c r="G2103" i="43"/>
  <c r="G2104" i="43"/>
  <c r="G2105" i="43"/>
  <c r="G2106" i="43"/>
  <c r="G2107" i="43"/>
  <c r="G2108" i="43"/>
  <c r="G2109" i="43"/>
  <c r="G2110" i="43"/>
  <c r="G2111" i="43"/>
  <c r="G2112" i="43"/>
  <c r="G2113" i="43"/>
  <c r="G2114" i="43"/>
  <c r="G2115" i="43"/>
  <c r="G2116" i="43"/>
  <c r="G2117" i="43"/>
  <c r="G2118" i="43"/>
  <c r="G2119" i="43"/>
  <c r="G2120" i="43"/>
  <c r="G2121" i="43"/>
  <c r="G2122" i="43"/>
  <c r="G2123" i="43"/>
  <c r="G2124" i="43"/>
  <c r="G2125" i="43"/>
  <c r="G2126" i="43"/>
  <c r="G2127" i="43"/>
  <c r="G2128" i="43"/>
  <c r="G2129" i="43"/>
  <c r="G2130" i="43"/>
  <c r="G2131" i="43"/>
  <c r="G2132" i="43"/>
  <c r="G2133" i="43"/>
  <c r="G2134" i="43"/>
  <c r="G2135" i="43"/>
  <c r="G2136" i="43"/>
  <c r="G2137" i="43"/>
  <c r="G2138" i="43"/>
  <c r="G2139" i="43"/>
  <c r="G2140" i="43"/>
  <c r="G2141" i="43"/>
  <c r="G2142" i="43"/>
  <c r="G2143" i="43"/>
  <c r="G2144" i="43"/>
  <c r="G2145" i="43"/>
  <c r="G2146" i="43"/>
  <c r="G2147" i="43"/>
  <c r="G2148" i="43"/>
  <c r="G2149" i="43"/>
  <c r="G2150" i="43"/>
  <c r="G2151" i="43"/>
  <c r="G2152" i="43"/>
  <c r="G2153" i="43"/>
  <c r="G2154" i="43"/>
  <c r="G2155" i="43"/>
  <c r="G2156" i="43"/>
  <c r="G2157" i="43"/>
  <c r="G2158" i="43"/>
  <c r="G2159" i="43"/>
  <c r="G2160" i="43"/>
  <c r="G2161" i="43"/>
  <c r="G2162" i="43"/>
  <c r="G2163" i="43"/>
  <c r="G2164" i="43"/>
  <c r="G2165" i="43"/>
  <c r="G2166" i="43"/>
  <c r="G2167" i="43"/>
  <c r="G2168" i="43"/>
  <c r="G2169" i="43"/>
  <c r="G2170" i="43"/>
  <c r="G2171" i="43"/>
  <c r="G2172" i="43"/>
  <c r="G2173" i="43"/>
  <c r="G2175" i="43"/>
  <c r="G2096" i="43"/>
  <c r="G2015" i="43"/>
  <c r="G2016" i="43"/>
  <c r="G2017" i="43"/>
  <c r="G2018" i="43"/>
  <c r="G2019" i="43"/>
  <c r="G2020" i="43"/>
  <c r="G2021" i="43"/>
  <c r="G2022" i="43"/>
  <c r="G2023" i="43"/>
  <c r="G2024" i="43"/>
  <c r="G2025" i="43"/>
  <c r="G2026" i="43"/>
  <c r="G2027" i="43"/>
  <c r="G2028" i="43"/>
  <c r="G2029" i="43"/>
  <c r="G2030" i="43"/>
  <c r="G2031" i="43"/>
  <c r="G2032" i="43"/>
  <c r="G2033" i="43"/>
  <c r="G2034" i="43"/>
  <c r="G2035" i="43"/>
  <c r="G2036" i="43"/>
  <c r="G2037" i="43"/>
  <c r="G2038" i="43"/>
  <c r="G2039" i="43"/>
  <c r="G2040" i="43"/>
  <c r="G2041" i="43"/>
  <c r="G2042" i="43"/>
  <c r="G2043" i="43"/>
  <c r="G2044" i="43"/>
  <c r="G2045" i="43"/>
  <c r="G2046" i="43"/>
  <c r="G2047" i="43"/>
  <c r="G2048" i="43"/>
  <c r="G2049" i="43"/>
  <c r="G2050" i="43"/>
  <c r="G2051" i="43"/>
  <c r="G2052" i="43"/>
  <c r="G2053" i="43"/>
  <c r="G2054" i="43"/>
  <c r="G2055" i="43"/>
  <c r="G2056" i="43"/>
  <c r="G2057" i="43"/>
  <c r="G2058" i="43"/>
  <c r="G2059" i="43"/>
  <c r="G2060" i="43"/>
  <c r="G2061" i="43"/>
  <c r="G2062" i="43"/>
  <c r="G2063" i="43"/>
  <c r="G2064" i="43"/>
  <c r="G2065" i="43"/>
  <c r="G2066" i="43"/>
  <c r="G2067" i="43"/>
  <c r="G2068" i="43"/>
  <c r="G2069" i="43"/>
  <c r="G2070" i="43"/>
  <c r="G2071" i="43"/>
  <c r="G2072" i="43"/>
  <c r="G2073" i="43"/>
  <c r="G2074" i="43"/>
  <c r="G2075" i="43"/>
  <c r="G2076" i="43"/>
  <c r="G2077" i="43"/>
  <c r="G2078" i="43"/>
  <c r="G2079" i="43"/>
  <c r="G2080" i="43"/>
  <c r="G2081" i="43"/>
  <c r="G2082" i="43"/>
  <c r="G2083" i="43"/>
  <c r="G2084" i="43"/>
  <c r="G2085" i="43"/>
  <c r="G2086" i="43"/>
  <c r="G2093" i="43"/>
  <c r="G2014" i="43"/>
  <c r="G1911" i="43"/>
  <c r="G1912" i="43"/>
  <c r="G1913" i="43"/>
  <c r="G1914" i="43"/>
  <c r="G1915" i="43"/>
  <c r="G1916" i="43"/>
  <c r="G1917" i="43"/>
  <c r="G1918" i="43"/>
  <c r="G1919" i="43"/>
  <c r="G1920" i="43"/>
  <c r="G1921" i="43"/>
  <c r="G1922" i="43"/>
  <c r="G1923" i="43"/>
  <c r="G1924" i="43"/>
  <c r="G1925" i="43"/>
  <c r="G1926" i="43"/>
  <c r="G1927" i="43"/>
  <c r="G1928" i="43"/>
  <c r="G1929" i="43"/>
  <c r="G1930" i="43"/>
  <c r="G1931" i="43"/>
  <c r="G1932" i="43"/>
  <c r="G1933" i="43"/>
  <c r="G1934" i="43"/>
  <c r="G1935" i="43"/>
  <c r="G1936" i="43"/>
  <c r="G1937" i="43"/>
  <c r="G1938" i="43"/>
  <c r="G1939" i="43"/>
  <c r="G1940" i="43"/>
  <c r="G1941" i="43"/>
  <c r="G1942" i="43"/>
  <c r="G1943" i="43"/>
  <c r="G1944" i="43"/>
  <c r="G1945" i="43"/>
  <c r="G1946" i="43"/>
  <c r="G1947" i="43"/>
  <c r="G1948" i="43"/>
  <c r="G1949" i="43"/>
  <c r="G1950" i="43"/>
  <c r="G1951" i="43"/>
  <c r="G1952" i="43"/>
  <c r="G1953" i="43"/>
  <c r="G1954" i="43"/>
  <c r="G1955" i="43"/>
  <c r="G1956" i="43"/>
  <c r="G1957" i="43"/>
  <c r="G1958" i="43"/>
  <c r="G1959" i="43"/>
  <c r="G1960" i="43"/>
  <c r="G1961" i="43"/>
  <c r="G1962" i="43"/>
  <c r="G1963" i="43"/>
  <c r="G1964" i="43"/>
  <c r="G1965" i="43"/>
  <c r="G1966" i="43"/>
  <c r="G1967" i="43"/>
  <c r="G1968" i="43"/>
  <c r="G1969" i="43"/>
  <c r="G1970" i="43"/>
  <c r="G1971" i="43"/>
  <c r="G1972" i="43"/>
  <c r="G1973" i="43"/>
  <c r="G1974" i="43"/>
  <c r="G1975" i="43"/>
  <c r="G1976" i="43"/>
  <c r="G1977" i="43"/>
  <c r="G1978" i="43"/>
  <c r="G1979" i="43"/>
  <c r="G1980" i="43"/>
  <c r="G1981" i="43"/>
  <c r="G1982" i="43"/>
  <c r="G1983" i="43"/>
  <c r="G1984" i="43"/>
  <c r="G1985" i="43"/>
  <c r="G1986" i="43"/>
  <c r="G1987" i="43"/>
  <c r="G1988" i="43"/>
  <c r="G1989" i="43"/>
  <c r="G1990" i="43"/>
  <c r="G1991" i="43"/>
  <c r="G1992" i="43"/>
  <c r="G1993" i="43"/>
  <c r="G1994" i="43"/>
  <c r="G1995" i="43"/>
  <c r="G1996" i="43"/>
  <c r="G1997" i="43"/>
  <c r="G1998" i="43"/>
  <c r="G1999" i="43"/>
  <c r="G2000" i="43"/>
  <c r="G2001" i="43"/>
  <c r="G2002" i="43"/>
  <c r="G2003" i="43"/>
  <c r="G2004" i="43"/>
  <c r="G2005" i="43"/>
  <c r="G2006" i="43"/>
  <c r="G2007" i="43"/>
  <c r="G2011" i="43"/>
  <c r="G1910" i="43"/>
  <c r="G1755" i="43"/>
  <c r="G1756" i="43"/>
  <c r="G1757" i="43"/>
  <c r="G1758" i="43"/>
  <c r="G1759" i="43"/>
  <c r="G1760" i="43"/>
  <c r="G1761" i="43"/>
  <c r="G1762" i="43"/>
  <c r="G1763" i="43"/>
  <c r="G1764" i="43"/>
  <c r="G1765" i="43"/>
  <c r="G1766" i="43"/>
  <c r="G1767" i="43"/>
  <c r="G1768" i="43"/>
  <c r="G1769" i="43"/>
  <c r="G1770" i="43"/>
  <c r="G1771" i="43"/>
  <c r="G1772" i="43"/>
  <c r="G1773" i="43"/>
  <c r="G1774" i="43"/>
  <c r="G1775" i="43"/>
  <c r="G1776" i="43"/>
  <c r="G1777" i="43"/>
  <c r="G1778" i="43"/>
  <c r="G1779" i="43"/>
  <c r="G1780" i="43"/>
  <c r="G1781" i="43"/>
  <c r="G1782" i="43"/>
  <c r="G1783" i="43"/>
  <c r="G1784" i="43"/>
  <c r="G1785" i="43"/>
  <c r="G1786" i="43"/>
  <c r="G1787" i="43"/>
  <c r="G1788" i="43"/>
  <c r="G1789" i="43"/>
  <c r="G1790" i="43"/>
  <c r="G1791" i="43"/>
  <c r="G1792" i="43"/>
  <c r="G1793" i="43"/>
  <c r="G1794" i="43"/>
  <c r="G1795" i="43"/>
  <c r="G1796" i="43"/>
  <c r="G1797" i="43"/>
  <c r="G1798" i="43"/>
  <c r="G1799" i="43"/>
  <c r="G1800" i="43"/>
  <c r="G1801" i="43"/>
  <c r="G1802" i="43"/>
  <c r="G1803" i="43"/>
  <c r="G1804" i="43"/>
  <c r="G1805" i="43"/>
  <c r="G1806" i="43"/>
  <c r="G1807" i="43"/>
  <c r="G1808" i="43"/>
  <c r="G1809" i="43"/>
  <c r="G1810" i="43"/>
  <c r="G1811" i="43"/>
  <c r="G1812" i="43"/>
  <c r="G1813" i="43"/>
  <c r="G1814" i="43"/>
  <c r="G1815" i="43"/>
  <c r="G1816" i="43"/>
  <c r="G1817" i="43"/>
  <c r="G1818" i="43"/>
  <c r="G1819" i="43"/>
  <c r="G1820" i="43"/>
  <c r="G1821" i="43"/>
  <c r="G1822" i="43"/>
  <c r="G1823" i="43"/>
  <c r="G1824" i="43"/>
  <c r="G1825" i="43"/>
  <c r="G1826" i="43"/>
  <c r="G1827" i="43"/>
  <c r="G1828" i="43"/>
  <c r="G1829" i="43"/>
  <c r="G1830" i="43"/>
  <c r="G1831" i="43"/>
  <c r="G1832" i="43"/>
  <c r="G1833" i="43"/>
  <c r="G1834" i="43"/>
  <c r="G1835" i="43"/>
  <c r="G1836" i="43"/>
  <c r="G1837" i="43"/>
  <c r="G1838" i="43"/>
  <c r="G1839" i="43"/>
  <c r="G1840" i="43"/>
  <c r="G1841" i="43"/>
  <c r="G1842" i="43"/>
  <c r="G1843" i="43"/>
  <c r="G1844" i="43"/>
  <c r="G1845" i="43"/>
  <c r="G1846" i="43"/>
  <c r="G1847" i="43"/>
  <c r="G1848" i="43"/>
  <c r="G1849" i="43"/>
  <c r="G1850" i="43"/>
  <c r="G1851" i="43"/>
  <c r="G1852" i="43"/>
  <c r="G1853" i="43"/>
  <c r="G1854" i="43"/>
  <c r="G1855" i="43"/>
  <c r="G1856" i="43"/>
  <c r="G1857" i="43"/>
  <c r="G1858" i="43"/>
  <c r="G1859" i="43"/>
  <c r="G1860" i="43"/>
  <c r="G1861" i="43"/>
  <c r="G1862" i="43"/>
  <c r="G1863" i="43"/>
  <c r="G1864" i="43"/>
  <c r="G1865" i="43"/>
  <c r="G1866" i="43"/>
  <c r="G1867" i="43"/>
  <c r="G1868" i="43"/>
  <c r="G1869" i="43"/>
  <c r="G1870" i="43"/>
  <c r="G1871" i="43"/>
  <c r="G1872" i="43"/>
  <c r="G1873" i="43"/>
  <c r="G1874" i="43"/>
  <c r="G1875" i="43"/>
  <c r="G1876" i="43"/>
  <c r="G1877" i="43"/>
  <c r="G1878" i="43"/>
  <c r="G1879" i="43"/>
  <c r="G1880" i="43"/>
  <c r="G1881" i="43"/>
  <c r="G1882" i="43"/>
  <c r="G1883" i="43"/>
  <c r="G1884" i="43"/>
  <c r="G1885" i="43"/>
  <c r="G1886" i="43"/>
  <c r="G1887" i="43"/>
  <c r="G1888" i="43"/>
  <c r="G1889" i="43"/>
  <c r="G1890" i="43"/>
  <c r="G1891" i="43"/>
  <c r="G1892" i="43"/>
  <c r="G1893" i="43"/>
  <c r="G1894" i="43"/>
  <c r="G1895" i="43"/>
  <c r="G1896" i="43"/>
  <c r="G1907" i="43"/>
  <c r="G1754" i="43"/>
  <c r="G1620" i="43"/>
  <c r="G1621" i="43"/>
  <c r="G1622" i="43"/>
  <c r="G1623" i="43"/>
  <c r="G1624" i="43"/>
  <c r="G1625" i="43"/>
  <c r="G1626" i="43"/>
  <c r="G1627" i="43"/>
  <c r="G1628" i="43"/>
  <c r="G1629" i="43"/>
  <c r="G1630" i="43"/>
  <c r="G1631" i="43"/>
  <c r="G1632" i="43"/>
  <c r="G1633" i="43"/>
  <c r="G1634" i="43"/>
  <c r="G1635" i="43"/>
  <c r="G1636" i="43"/>
  <c r="G1637" i="43"/>
  <c r="G1638" i="43"/>
  <c r="G1639" i="43"/>
  <c r="G1640" i="43"/>
  <c r="G1641" i="43"/>
  <c r="G1642" i="43"/>
  <c r="G1643" i="43"/>
  <c r="G1644" i="43"/>
  <c r="G1645" i="43"/>
  <c r="G1646" i="43"/>
  <c r="G1647" i="43"/>
  <c r="G1648" i="43"/>
  <c r="G1649" i="43"/>
  <c r="G1650" i="43"/>
  <c r="G1651" i="43"/>
  <c r="G1652" i="43"/>
  <c r="G1653" i="43"/>
  <c r="G1654" i="43"/>
  <c r="G1655" i="43"/>
  <c r="G1656" i="43"/>
  <c r="G1657" i="43"/>
  <c r="G1658" i="43"/>
  <c r="G1659" i="43"/>
  <c r="G1660" i="43"/>
  <c r="G1661" i="43"/>
  <c r="G1662" i="43"/>
  <c r="G1663" i="43"/>
  <c r="G1664" i="43"/>
  <c r="G1665" i="43"/>
  <c r="G1666" i="43"/>
  <c r="G1667" i="43"/>
  <c r="G1668" i="43"/>
  <c r="G1669" i="43"/>
  <c r="G1670" i="43"/>
  <c r="G1671" i="43"/>
  <c r="G1672" i="43"/>
  <c r="G1673" i="43"/>
  <c r="G1674" i="43"/>
  <c r="G1675" i="43"/>
  <c r="G1676" i="43"/>
  <c r="G1677" i="43"/>
  <c r="G1678" i="43"/>
  <c r="G1679" i="43"/>
  <c r="G1680" i="43"/>
  <c r="G1681" i="43"/>
  <c r="G1682" i="43"/>
  <c r="G1683" i="43"/>
  <c r="G1684" i="43"/>
  <c r="G1685" i="43"/>
  <c r="G1686" i="43"/>
  <c r="G1687" i="43"/>
  <c r="G1688" i="43"/>
  <c r="G1689" i="43"/>
  <c r="G1690" i="43"/>
  <c r="G1691" i="43"/>
  <c r="G1692" i="43"/>
  <c r="G1693" i="43"/>
  <c r="G1694" i="43"/>
  <c r="G1695" i="43"/>
  <c r="G1696" i="43"/>
  <c r="G1697" i="43"/>
  <c r="G1698" i="43"/>
  <c r="G1699" i="43"/>
  <c r="G1700" i="43"/>
  <c r="G1701" i="43"/>
  <c r="G1702" i="43"/>
  <c r="G1703" i="43"/>
  <c r="G1704" i="43"/>
  <c r="G1705" i="43"/>
  <c r="G1706" i="43"/>
  <c r="G1707" i="43"/>
  <c r="G1708" i="43"/>
  <c r="G1709" i="43"/>
  <c r="G1710" i="43"/>
  <c r="G1711" i="43"/>
  <c r="G1712" i="43"/>
  <c r="G1713" i="43"/>
  <c r="G1714" i="43"/>
  <c r="G1715" i="43"/>
  <c r="G1716" i="43"/>
  <c r="G1717" i="43"/>
  <c r="G1718" i="43"/>
  <c r="G1719" i="43"/>
  <c r="G1720" i="43"/>
  <c r="G1721" i="43"/>
  <c r="G1722" i="43"/>
  <c r="G1723" i="43"/>
  <c r="G1724" i="43"/>
  <c r="G1725" i="43"/>
  <c r="G1726" i="43"/>
  <c r="G1727" i="43"/>
  <c r="G1728" i="43"/>
  <c r="G1729" i="43"/>
  <c r="G1730" i="43"/>
  <c r="G1731" i="43"/>
  <c r="G1732" i="43"/>
  <c r="G1733" i="43"/>
  <c r="G1734" i="43"/>
  <c r="G1735" i="43"/>
  <c r="G1736" i="43"/>
  <c r="G1737" i="43"/>
  <c r="G1738" i="43"/>
  <c r="G1739" i="43"/>
  <c r="G1740" i="43"/>
  <c r="G1741" i="43"/>
  <c r="G1742" i="43"/>
  <c r="G1743" i="43"/>
  <c r="G1744" i="43"/>
  <c r="G1745" i="43"/>
  <c r="G1746" i="43"/>
  <c r="G1747" i="43"/>
  <c r="G1748" i="43"/>
  <c r="G1750" i="43"/>
  <c r="G1751" i="43"/>
  <c r="G1619" i="43"/>
  <c r="G1490" i="43"/>
  <c r="G1491" i="43"/>
  <c r="G1492" i="43"/>
  <c r="G1493" i="43"/>
  <c r="G1494" i="43"/>
  <c r="G1495" i="43"/>
  <c r="G1496" i="43"/>
  <c r="G1497" i="43"/>
  <c r="G1498" i="43"/>
  <c r="G1499" i="43"/>
  <c r="G1500" i="43"/>
  <c r="G1501" i="43"/>
  <c r="G1502" i="43"/>
  <c r="G1503" i="43"/>
  <c r="G1504" i="43"/>
  <c r="G1505" i="43"/>
  <c r="G1506" i="43"/>
  <c r="G1507" i="43"/>
  <c r="G1508" i="43"/>
  <c r="G1509" i="43"/>
  <c r="G1510" i="43"/>
  <c r="G1511" i="43"/>
  <c r="G1512" i="43"/>
  <c r="G1513" i="43"/>
  <c r="G1514" i="43"/>
  <c r="G1515" i="43"/>
  <c r="G1516" i="43"/>
  <c r="G1517" i="43"/>
  <c r="G1518" i="43"/>
  <c r="G1519" i="43"/>
  <c r="G1520" i="43"/>
  <c r="G1521" i="43"/>
  <c r="G1522" i="43"/>
  <c r="G1523" i="43"/>
  <c r="G1524" i="43"/>
  <c r="G1525" i="43"/>
  <c r="G1526" i="43"/>
  <c r="G1527" i="43"/>
  <c r="G1528" i="43"/>
  <c r="G1529" i="43"/>
  <c r="G1530" i="43"/>
  <c r="G1531" i="43"/>
  <c r="G1532" i="43"/>
  <c r="G1533" i="43"/>
  <c r="G1534" i="43"/>
  <c r="G1535" i="43"/>
  <c r="G1536" i="43"/>
  <c r="G1537" i="43"/>
  <c r="G1538" i="43"/>
  <c r="G1539" i="43"/>
  <c r="G1540" i="43"/>
  <c r="G1541" i="43"/>
  <c r="G1542" i="43"/>
  <c r="G1543" i="43"/>
  <c r="G1544" i="43"/>
  <c r="G1545" i="43"/>
  <c r="G1546" i="43"/>
  <c r="G1547" i="43"/>
  <c r="G1548" i="43"/>
  <c r="G1549" i="43"/>
  <c r="G1550" i="43"/>
  <c r="G1551" i="43"/>
  <c r="G1552" i="43"/>
  <c r="G1553" i="43"/>
  <c r="G1554" i="43"/>
  <c r="G1555" i="43"/>
  <c r="G1556" i="43"/>
  <c r="G1557" i="43"/>
  <c r="G1558" i="43"/>
  <c r="G1559" i="43"/>
  <c r="G1560" i="43"/>
  <c r="G1561" i="43"/>
  <c r="G1562" i="43"/>
  <c r="G1563" i="43"/>
  <c r="G1564" i="43"/>
  <c r="G1565" i="43"/>
  <c r="G1566" i="43"/>
  <c r="G1567" i="43"/>
  <c r="G1568" i="43"/>
  <c r="G1569" i="43"/>
  <c r="G1570" i="43"/>
  <c r="G1571" i="43"/>
  <c r="G1572" i="43"/>
  <c r="G1573" i="43"/>
  <c r="G1574" i="43"/>
  <c r="G1575" i="43"/>
  <c r="G1576" i="43"/>
  <c r="G1577" i="43"/>
  <c r="G1578" i="43"/>
  <c r="G1579" i="43"/>
  <c r="G1580" i="43"/>
  <c r="G1581" i="43"/>
  <c r="G1582" i="43"/>
  <c r="G1583" i="43"/>
  <c r="G1584" i="43"/>
  <c r="G1585" i="43"/>
  <c r="G1586" i="43"/>
  <c r="G1587" i="43"/>
  <c r="G1588" i="43"/>
  <c r="G1589" i="43"/>
  <c r="G1590" i="43"/>
  <c r="G1591" i="43"/>
  <c r="G1592" i="43"/>
  <c r="G1593" i="43"/>
  <c r="G1594" i="43"/>
  <c r="G1595" i="43"/>
  <c r="G1596" i="43"/>
  <c r="G1597" i="43"/>
  <c r="G1598" i="43"/>
  <c r="G1599" i="43"/>
  <c r="G1600" i="43"/>
  <c r="G1601" i="43"/>
  <c r="G1602" i="43"/>
  <c r="G1603" i="43"/>
  <c r="G1604" i="43"/>
  <c r="G1605" i="43"/>
  <c r="G1606" i="43"/>
  <c r="G1607" i="43"/>
  <c r="G1608" i="43"/>
  <c r="G1609" i="43"/>
  <c r="G1610" i="43"/>
  <c r="G1611" i="43"/>
  <c r="G1612" i="43"/>
  <c r="G1613" i="43"/>
  <c r="G1614" i="43"/>
  <c r="G1615" i="43"/>
  <c r="G1616" i="43"/>
  <c r="G1489" i="43"/>
  <c r="G1234" i="43"/>
  <c r="G1235" i="43"/>
  <c r="G1236" i="43"/>
  <c r="G1237" i="43"/>
  <c r="G1238" i="43"/>
  <c r="G1239" i="43"/>
  <c r="G1240" i="43"/>
  <c r="G1241" i="43"/>
  <c r="G1242" i="43"/>
  <c r="G1243" i="43"/>
  <c r="G1244" i="43"/>
  <c r="G1245" i="43"/>
  <c r="G1246" i="43"/>
  <c r="G1247" i="43"/>
  <c r="G1248" i="43"/>
  <c r="G1249" i="43"/>
  <c r="G1250" i="43"/>
  <c r="G1251" i="43"/>
  <c r="G1252" i="43"/>
  <c r="G1253" i="43"/>
  <c r="G1254" i="43"/>
  <c r="G1255" i="43"/>
  <c r="G1256" i="43"/>
  <c r="G1257" i="43"/>
  <c r="G1258" i="43"/>
  <c r="G1259" i="43"/>
  <c r="G1260" i="43"/>
  <c r="G1261" i="43"/>
  <c r="G1262" i="43"/>
  <c r="G1263" i="43"/>
  <c r="G1264" i="43"/>
  <c r="G1265" i="43"/>
  <c r="G1266" i="43"/>
  <c r="G1267" i="43"/>
  <c r="G1268" i="43"/>
  <c r="G1269" i="43"/>
  <c r="G1270" i="43"/>
  <c r="G1271" i="43"/>
  <c r="G1272" i="43"/>
  <c r="G1273" i="43"/>
  <c r="G1274" i="43"/>
  <c r="G1275" i="43"/>
  <c r="G1276" i="43"/>
  <c r="G1277" i="43"/>
  <c r="G1278" i="43"/>
  <c r="G1279" i="43"/>
  <c r="G1280" i="43"/>
  <c r="G1281" i="43"/>
  <c r="G1282" i="43"/>
  <c r="G1283" i="43"/>
  <c r="G1284" i="43"/>
  <c r="G1285" i="43"/>
  <c r="G1286" i="43"/>
  <c r="G1287" i="43"/>
  <c r="G1288" i="43"/>
  <c r="G1289" i="43"/>
  <c r="G1290" i="43"/>
  <c r="G1291" i="43"/>
  <c r="G1292" i="43"/>
  <c r="G1293" i="43"/>
  <c r="G1294" i="43"/>
  <c r="G1295" i="43"/>
  <c r="G1296" i="43"/>
  <c r="G1297" i="43"/>
  <c r="G1298" i="43"/>
  <c r="G1299" i="43"/>
  <c r="G1300" i="43"/>
  <c r="G1301" i="43"/>
  <c r="G1302" i="43"/>
  <c r="G1303" i="43"/>
  <c r="G1304" i="43"/>
  <c r="G1305" i="43"/>
  <c r="G1306" i="43"/>
  <c r="G1307" i="43"/>
  <c r="G1308" i="43"/>
  <c r="G1309" i="43"/>
  <c r="G1310" i="43"/>
  <c r="G1311" i="43"/>
  <c r="G1312" i="43"/>
  <c r="G1313" i="43"/>
  <c r="G1314" i="43"/>
  <c r="G1315" i="43"/>
  <c r="G1316" i="43"/>
  <c r="G1317" i="43"/>
  <c r="G1318" i="43"/>
  <c r="G1319" i="43"/>
  <c r="G1320" i="43"/>
  <c r="G1321" i="43"/>
  <c r="G1322" i="43"/>
  <c r="G1323" i="43"/>
  <c r="G1324" i="43"/>
  <c r="G1325" i="43"/>
  <c r="G1326" i="43"/>
  <c r="G1327" i="43"/>
  <c r="G1328" i="43"/>
  <c r="G1329" i="43"/>
  <c r="G1330" i="43"/>
  <c r="G1331" i="43"/>
  <c r="G1332" i="43"/>
  <c r="G1333" i="43"/>
  <c r="G1334" i="43"/>
  <c r="G1335" i="43"/>
  <c r="G1336" i="43"/>
  <c r="G1337" i="43"/>
  <c r="G1338" i="43"/>
  <c r="G1339" i="43"/>
  <c r="G1340" i="43"/>
  <c r="G1341" i="43"/>
  <c r="G1342" i="43"/>
  <c r="G1343" i="43"/>
  <c r="G1344" i="43"/>
  <c r="G1345" i="43"/>
  <c r="G1352" i="43"/>
  <c r="G1074" i="43"/>
  <c r="G1075" i="43"/>
  <c r="G1076" i="43"/>
  <c r="G1077" i="43"/>
  <c r="G1078" i="43"/>
  <c r="G1079" i="43"/>
  <c r="G1080" i="43"/>
  <c r="G1081" i="43"/>
  <c r="G1082" i="43"/>
  <c r="G1083" i="43"/>
  <c r="G1084" i="43"/>
  <c r="G1085" i="43"/>
  <c r="G1086" i="43"/>
  <c r="G1087" i="43"/>
  <c r="G1088" i="43"/>
  <c r="G1089" i="43"/>
  <c r="G1090" i="43"/>
  <c r="G1091" i="43"/>
  <c r="G1092" i="43"/>
  <c r="G1093" i="43"/>
  <c r="G1094" i="43"/>
  <c r="G1095" i="43"/>
  <c r="G1096" i="43"/>
  <c r="G1097" i="43"/>
  <c r="G1098" i="43"/>
  <c r="G1099" i="43"/>
  <c r="G1100" i="43"/>
  <c r="G1101" i="43"/>
  <c r="G1102" i="43"/>
  <c r="G1103" i="43"/>
  <c r="G1104" i="43"/>
  <c r="G1105" i="43"/>
  <c r="G1106" i="43"/>
  <c r="G1107" i="43"/>
  <c r="G1108" i="43"/>
  <c r="G1109" i="43"/>
  <c r="G1110" i="43"/>
  <c r="G1111" i="43"/>
  <c r="G1112" i="43"/>
  <c r="G1113" i="43"/>
  <c r="G1114" i="43"/>
  <c r="G1115" i="43"/>
  <c r="G1116" i="43"/>
  <c r="G1117" i="43"/>
  <c r="G1118" i="43"/>
  <c r="G1119" i="43"/>
  <c r="G1120" i="43"/>
  <c r="G1121" i="43"/>
  <c r="G1122" i="43"/>
  <c r="G1123" i="43"/>
  <c r="G1124" i="43"/>
  <c r="G1125" i="43"/>
  <c r="G1126" i="43"/>
  <c r="G1127" i="43"/>
  <c r="G1128" i="43"/>
  <c r="G1129" i="43"/>
  <c r="G1130" i="43"/>
  <c r="G1131" i="43"/>
  <c r="G1132" i="43"/>
  <c r="G1133" i="43"/>
  <c r="G1134" i="43"/>
  <c r="G1135" i="43"/>
  <c r="G1136" i="43"/>
  <c r="G1137" i="43"/>
  <c r="G1138" i="43"/>
  <c r="G1139" i="43"/>
  <c r="G1140" i="43"/>
  <c r="G1141" i="43"/>
  <c r="G1142" i="43"/>
  <c r="G1143" i="43"/>
  <c r="G1144" i="43"/>
  <c r="G1145" i="43"/>
  <c r="G1146" i="43"/>
  <c r="G1147" i="43"/>
  <c r="G1148" i="43"/>
  <c r="G1149" i="43"/>
  <c r="G1150" i="43"/>
  <c r="G1151" i="43"/>
  <c r="G1152" i="43"/>
  <c r="G1153" i="43"/>
  <c r="G1154" i="43"/>
  <c r="G1155" i="43"/>
  <c r="G1156" i="43"/>
  <c r="G1157" i="43"/>
  <c r="G1158" i="43"/>
  <c r="G1159" i="43"/>
  <c r="G1160" i="43"/>
  <c r="G1161" i="43"/>
  <c r="G1162" i="43"/>
  <c r="G1163" i="43"/>
  <c r="G1164" i="43"/>
  <c r="G1165" i="43"/>
  <c r="G1166" i="43"/>
  <c r="G1167" i="43"/>
  <c r="G1168" i="43"/>
  <c r="G1169" i="43"/>
  <c r="G1170" i="43"/>
  <c r="G1171" i="43"/>
  <c r="G1172" i="43"/>
  <c r="G1173" i="43"/>
  <c r="G1174" i="43"/>
  <c r="G1175" i="43"/>
  <c r="G1176" i="43"/>
  <c r="G1177" i="43"/>
  <c r="G1178" i="43"/>
  <c r="G1179" i="43"/>
  <c r="G1180" i="43"/>
  <c r="G1181" i="43"/>
  <c r="G1182" i="43"/>
  <c r="G1183" i="43"/>
  <c r="G1184" i="43"/>
  <c r="G1185" i="43"/>
  <c r="G1186" i="43"/>
  <c r="G1187" i="43"/>
  <c r="G1188" i="43"/>
  <c r="G1189" i="43"/>
  <c r="G1190" i="43"/>
  <c r="G1191" i="43"/>
  <c r="G1192" i="43"/>
  <c r="G1193" i="43"/>
  <c r="G1194" i="43"/>
  <c r="G1195" i="43"/>
  <c r="G1196" i="43"/>
  <c r="G1197" i="43"/>
  <c r="G1198" i="43"/>
  <c r="G1199" i="43"/>
  <c r="G1200" i="43"/>
  <c r="G1201" i="43"/>
  <c r="G1202" i="43"/>
  <c r="G1203" i="43"/>
  <c r="G1204" i="43"/>
  <c r="G1205" i="43"/>
  <c r="G1206" i="43"/>
  <c r="G1207" i="43"/>
  <c r="G1208" i="43"/>
  <c r="G1209" i="43"/>
  <c r="G1210" i="43"/>
  <c r="G1211" i="43"/>
  <c r="G1212" i="43"/>
  <c r="G1213" i="43"/>
  <c r="G1214" i="43"/>
  <c r="G1215" i="43"/>
  <c r="G1216" i="43"/>
  <c r="G1217" i="43"/>
  <c r="G1218" i="43"/>
  <c r="G1219" i="43"/>
  <c r="G1220" i="43"/>
  <c r="G1227" i="43"/>
  <c r="G1228" i="43"/>
  <c r="G1229" i="43"/>
  <c r="G1230" i="43"/>
  <c r="G1073" i="43"/>
  <c r="G1233" i="43"/>
  <c r="G821" i="43"/>
  <c r="G822" i="43"/>
  <c r="G823" i="43"/>
  <c r="G824" i="43"/>
  <c r="G825" i="43"/>
  <c r="G826" i="43"/>
  <c r="G827" i="43"/>
  <c r="G828" i="43"/>
  <c r="G829" i="43"/>
  <c r="G830" i="43"/>
  <c r="G831" i="43"/>
  <c r="G832" i="43"/>
  <c r="G833" i="43"/>
  <c r="G834" i="43"/>
  <c r="G835" i="43"/>
  <c r="G836" i="43"/>
  <c r="G837" i="43"/>
  <c r="G838" i="43"/>
  <c r="G839" i="43"/>
  <c r="G840" i="43"/>
  <c r="G841" i="43"/>
  <c r="G842" i="43"/>
  <c r="G843" i="43"/>
  <c r="G844" i="43"/>
  <c r="G845" i="43"/>
  <c r="G846" i="43"/>
  <c r="G847" i="43"/>
  <c r="G848" i="43"/>
  <c r="G849" i="43"/>
  <c r="G850" i="43"/>
  <c r="G851" i="43"/>
  <c r="G852" i="43"/>
  <c r="G853" i="43"/>
  <c r="G854" i="43"/>
  <c r="G855" i="43"/>
  <c r="G856" i="43"/>
  <c r="G857" i="43"/>
  <c r="G858" i="43"/>
  <c r="G859" i="43"/>
  <c r="G860" i="43"/>
  <c r="G861" i="43"/>
  <c r="G862" i="43"/>
  <c r="G863" i="43"/>
  <c r="G864" i="43"/>
  <c r="G865" i="43"/>
  <c r="G866" i="43"/>
  <c r="G867" i="43"/>
  <c r="G868" i="43"/>
  <c r="G869" i="43"/>
  <c r="G870" i="43"/>
  <c r="G871" i="43"/>
  <c r="G872" i="43"/>
  <c r="G873" i="43"/>
  <c r="G874" i="43"/>
  <c r="G875" i="43"/>
  <c r="G876" i="43"/>
  <c r="G877" i="43"/>
  <c r="G878" i="43"/>
  <c r="G879" i="43"/>
  <c r="G880" i="43"/>
  <c r="G881" i="43"/>
  <c r="G882" i="43"/>
  <c r="G883" i="43"/>
  <c r="G884" i="43"/>
  <c r="G885" i="43"/>
  <c r="G886" i="43"/>
  <c r="G887" i="43"/>
  <c r="G888" i="43"/>
  <c r="G889" i="43"/>
  <c r="G890" i="43"/>
  <c r="G891" i="43"/>
  <c r="G892" i="43"/>
  <c r="G893" i="43"/>
  <c r="G894" i="43"/>
  <c r="G895" i="43"/>
  <c r="G896" i="43"/>
  <c r="G897" i="43"/>
  <c r="G898" i="43"/>
  <c r="G899" i="43"/>
  <c r="G900" i="43"/>
  <c r="G901" i="43"/>
  <c r="G902" i="43"/>
  <c r="G903" i="43"/>
  <c r="G904" i="43"/>
  <c r="G905" i="43"/>
  <c r="G906" i="43"/>
  <c r="G907" i="43"/>
  <c r="G908" i="43"/>
  <c r="G909" i="43"/>
  <c r="G910" i="43"/>
  <c r="G911" i="43"/>
  <c r="G912" i="43"/>
  <c r="G913" i="43"/>
  <c r="G914" i="43"/>
  <c r="G915" i="43"/>
  <c r="G916" i="43"/>
  <c r="G917" i="43"/>
  <c r="G918" i="43"/>
  <c r="G919" i="43"/>
  <c r="G920" i="43"/>
  <c r="G921" i="43"/>
  <c r="G922" i="43"/>
  <c r="G923" i="43"/>
  <c r="G924" i="43"/>
  <c r="G925" i="43"/>
  <c r="G926" i="43"/>
  <c r="G927" i="43"/>
  <c r="G928" i="43"/>
  <c r="G929" i="43"/>
  <c r="G930" i="43"/>
  <c r="G931" i="43"/>
  <c r="G932" i="43"/>
  <c r="G933" i="43"/>
  <c r="G934" i="43"/>
  <c r="G935" i="43"/>
  <c r="G936" i="43"/>
  <c r="G937" i="43"/>
  <c r="G938" i="43"/>
  <c r="G939" i="43"/>
  <c r="G940" i="43"/>
  <c r="G941" i="43"/>
  <c r="G942" i="43"/>
  <c r="G943" i="43"/>
  <c r="G944" i="43"/>
  <c r="G945" i="43"/>
  <c r="G946" i="43"/>
  <c r="G947" i="43"/>
  <c r="G948" i="43"/>
  <c r="G949" i="43"/>
  <c r="G950" i="43"/>
  <c r="G951" i="43"/>
  <c r="G952" i="43"/>
  <c r="G953" i="43"/>
  <c r="G954" i="43"/>
  <c r="G955" i="43"/>
  <c r="G956" i="43"/>
  <c r="G957" i="43"/>
  <c r="G958" i="43"/>
  <c r="G959" i="43"/>
  <c r="G960" i="43"/>
  <c r="G961" i="43"/>
  <c r="G962" i="43"/>
  <c r="G963" i="43"/>
  <c r="G964" i="43"/>
  <c r="G965" i="43"/>
  <c r="G966" i="43"/>
  <c r="G967" i="43"/>
  <c r="G968" i="43"/>
  <c r="G969" i="43"/>
  <c r="G970" i="43"/>
  <c r="G971" i="43"/>
  <c r="G972" i="43"/>
  <c r="G973" i="43"/>
  <c r="G974" i="43"/>
  <c r="G975" i="43"/>
  <c r="G976" i="43"/>
  <c r="G977" i="43"/>
  <c r="G978" i="43"/>
  <c r="G979" i="43"/>
  <c r="G980" i="43"/>
  <c r="G981" i="43"/>
  <c r="G982" i="43"/>
  <c r="G983" i="43"/>
  <c r="G984" i="43"/>
  <c r="G985" i="43"/>
  <c r="G986" i="43"/>
  <c r="G987" i="43"/>
  <c r="G988" i="43"/>
  <c r="G989" i="43"/>
  <c r="G990" i="43"/>
  <c r="G991" i="43"/>
  <c r="G992" i="43"/>
  <c r="G993" i="43"/>
  <c r="G994" i="43"/>
  <c r="G995" i="43"/>
  <c r="G996" i="43"/>
  <c r="G997" i="43"/>
  <c r="G998" i="43"/>
  <c r="G999" i="43"/>
  <c r="G1000" i="43"/>
  <c r="G1001" i="43"/>
  <c r="G1002" i="43"/>
  <c r="G1003" i="43"/>
  <c r="G1004" i="43"/>
  <c r="G1005" i="43"/>
  <c r="G1006" i="43"/>
  <c r="G1007" i="43"/>
  <c r="G1008" i="43"/>
  <c r="G1009" i="43"/>
  <c r="G1010" i="43"/>
  <c r="G1011" i="43"/>
  <c r="G1012" i="43"/>
  <c r="G1013" i="43"/>
  <c r="G1014" i="43"/>
  <c r="G1015" i="43"/>
  <c r="G1016" i="43"/>
  <c r="G1017" i="43"/>
  <c r="G1018" i="43"/>
  <c r="G1019" i="43"/>
  <c r="G1020" i="43"/>
  <c r="G1021" i="43"/>
  <c r="G1022" i="43"/>
  <c r="G1023" i="43"/>
  <c r="G1024" i="43"/>
  <c r="G1025" i="43"/>
  <c r="G1026" i="43"/>
  <c r="G1027" i="43"/>
  <c r="G1028" i="43"/>
  <c r="G1029" i="43"/>
  <c r="G1030" i="43"/>
  <c r="G1031" i="43"/>
  <c r="G1032" i="43"/>
  <c r="G1033" i="43"/>
  <c r="G1034" i="43"/>
  <c r="G1035" i="43"/>
  <c r="G1036" i="43"/>
  <c r="G1037" i="43"/>
  <c r="G1038" i="43"/>
  <c r="G1039" i="43"/>
  <c r="G1040" i="43"/>
  <c r="G1041" i="43"/>
  <c r="G1042" i="43"/>
  <c r="G1043" i="43"/>
  <c r="G1044" i="43"/>
  <c r="G1045" i="43"/>
  <c r="G1046" i="43"/>
  <c r="G1047" i="43"/>
  <c r="G1048" i="43"/>
  <c r="G1049" i="43"/>
  <c r="G1050" i="43"/>
  <c r="G1051" i="43"/>
  <c r="G1052" i="43"/>
  <c r="G1053" i="43"/>
  <c r="G1054" i="43"/>
  <c r="G1055" i="43"/>
  <c r="G1056" i="43"/>
  <c r="G1057" i="43"/>
  <c r="G1058" i="43"/>
  <c r="G1059" i="43"/>
  <c r="G1060" i="43"/>
  <c r="G1061" i="43"/>
  <c r="G1062" i="43"/>
  <c r="G1063" i="43"/>
  <c r="G1070" i="43"/>
  <c r="G820" i="43"/>
  <c r="G553" i="43"/>
  <c r="G554" i="43"/>
  <c r="G555" i="43"/>
  <c r="G556" i="43"/>
  <c r="G557" i="43"/>
  <c r="G558" i="43"/>
  <c r="G559" i="43"/>
  <c r="G560" i="43"/>
  <c r="G561" i="43"/>
  <c r="G562" i="43"/>
  <c r="G563" i="43"/>
  <c r="G564" i="43"/>
  <c r="G565" i="43"/>
  <c r="G566" i="43"/>
  <c r="G567" i="43"/>
  <c r="G568" i="43"/>
  <c r="G569" i="43"/>
  <c r="G570" i="43"/>
  <c r="G571" i="43"/>
  <c r="G572" i="43"/>
  <c r="G573" i="43"/>
  <c r="G574" i="43"/>
  <c r="G575" i="43"/>
  <c r="G576" i="43"/>
  <c r="G577" i="43"/>
  <c r="G578" i="43"/>
  <c r="G579" i="43"/>
  <c r="G580" i="43"/>
  <c r="G581" i="43"/>
  <c r="G582" i="43"/>
  <c r="G583" i="43"/>
  <c r="G584" i="43"/>
  <c r="G585" i="43"/>
  <c r="G586" i="43"/>
  <c r="G587" i="43"/>
  <c r="G588" i="43"/>
  <c r="G589" i="43"/>
  <c r="G590" i="43"/>
  <c r="G591" i="43"/>
  <c r="G592" i="43"/>
  <c r="G593" i="43"/>
  <c r="G594" i="43"/>
  <c r="G595" i="43"/>
  <c r="G596" i="43"/>
  <c r="G597" i="43"/>
  <c r="G598" i="43"/>
  <c r="G599" i="43"/>
  <c r="G600" i="43"/>
  <c r="G601" i="43"/>
  <c r="G602" i="43"/>
  <c r="G603" i="43"/>
  <c r="G604" i="43"/>
  <c r="G605" i="43"/>
  <c r="G606" i="43"/>
  <c r="G607" i="43"/>
  <c r="G608" i="43"/>
  <c r="G609" i="43"/>
  <c r="G610" i="43"/>
  <c r="G611" i="43"/>
  <c r="G612" i="43"/>
  <c r="G613" i="43"/>
  <c r="G614" i="43"/>
  <c r="G615" i="43"/>
  <c r="G616" i="43"/>
  <c r="G617" i="43"/>
  <c r="G618" i="43"/>
  <c r="G619" i="43"/>
  <c r="G620" i="43"/>
  <c r="G621" i="43"/>
  <c r="G622" i="43"/>
  <c r="G623" i="43"/>
  <c r="G624" i="43"/>
  <c r="G625" i="43"/>
  <c r="G626" i="43"/>
  <c r="G627" i="43"/>
  <c r="G628" i="43"/>
  <c r="G629" i="43"/>
  <c r="G630" i="43"/>
  <c r="G631" i="43"/>
  <c r="G632" i="43"/>
  <c r="G633" i="43"/>
  <c r="G634" i="43"/>
  <c r="G635" i="43"/>
  <c r="G636" i="43"/>
  <c r="G637" i="43"/>
  <c r="G638" i="43"/>
  <c r="G639" i="43"/>
  <c r="G640" i="43"/>
  <c r="G641" i="43"/>
  <c r="G642" i="43"/>
  <c r="G643" i="43"/>
  <c r="G644" i="43"/>
  <c r="G645" i="43"/>
  <c r="G646" i="43"/>
  <c r="G647" i="43"/>
  <c r="G648" i="43"/>
  <c r="G649" i="43"/>
  <c r="G650" i="43"/>
  <c r="G651" i="43"/>
  <c r="G652" i="43"/>
  <c r="G653" i="43"/>
  <c r="G654" i="43"/>
  <c r="G655" i="43"/>
  <c r="G656" i="43"/>
  <c r="G657" i="43"/>
  <c r="G658" i="43"/>
  <c r="G659" i="43"/>
  <c r="G660" i="43"/>
  <c r="G661" i="43"/>
  <c r="G662" i="43"/>
  <c r="G663" i="43"/>
  <c r="G664" i="43"/>
  <c r="G665" i="43"/>
  <c r="G666" i="43"/>
  <c r="G667" i="43"/>
  <c r="G668" i="43"/>
  <c r="G669" i="43"/>
  <c r="G670" i="43"/>
  <c r="G671" i="43"/>
  <c r="G672" i="43"/>
  <c r="G673" i="43"/>
  <c r="G674" i="43"/>
  <c r="G675" i="43"/>
  <c r="G676" i="43"/>
  <c r="G677" i="43"/>
  <c r="G678" i="43"/>
  <c r="G679" i="43"/>
  <c r="G680" i="43"/>
  <c r="G681" i="43"/>
  <c r="G682" i="43"/>
  <c r="G683" i="43"/>
  <c r="G684" i="43"/>
  <c r="G685" i="43"/>
  <c r="G686" i="43"/>
  <c r="G687" i="43"/>
  <c r="G688" i="43"/>
  <c r="G689" i="43"/>
  <c r="G690" i="43"/>
  <c r="G691" i="43"/>
  <c r="G692" i="43"/>
  <c r="G693" i="43"/>
  <c r="G694" i="43"/>
  <c r="G695" i="43"/>
  <c r="G696" i="43"/>
  <c r="G697" i="43"/>
  <c r="G698" i="43"/>
  <c r="G699" i="43"/>
  <c r="G700" i="43"/>
  <c r="G701" i="43"/>
  <c r="G702" i="43"/>
  <c r="G703" i="43"/>
  <c r="G704" i="43"/>
  <c r="G705" i="43"/>
  <c r="G706" i="43"/>
  <c r="G707" i="43"/>
  <c r="G708" i="43"/>
  <c r="G709" i="43"/>
  <c r="G710" i="43"/>
  <c r="G711" i="43"/>
  <c r="G712" i="43"/>
  <c r="G713" i="43"/>
  <c r="G714" i="43"/>
  <c r="G715" i="43"/>
  <c r="G716" i="43"/>
  <c r="G717" i="43"/>
  <c r="G718" i="43"/>
  <c r="G719" i="43"/>
  <c r="G720" i="43"/>
  <c r="G721" i="43"/>
  <c r="G722" i="43"/>
  <c r="G723" i="43"/>
  <c r="G724" i="43"/>
  <c r="G725" i="43"/>
  <c r="G726" i="43"/>
  <c r="G727" i="43"/>
  <c r="G728" i="43"/>
  <c r="G729" i="43"/>
  <c r="G730" i="43"/>
  <c r="G731" i="43"/>
  <c r="G732" i="43"/>
  <c r="G733" i="43"/>
  <c r="G734" i="43"/>
  <c r="G735" i="43"/>
  <c r="G736" i="43"/>
  <c r="G737" i="43"/>
  <c r="G738" i="43"/>
  <c r="G739" i="43"/>
  <c r="G740" i="43"/>
  <c r="G741" i="43"/>
  <c r="G742" i="43"/>
  <c r="G743" i="43"/>
  <c r="G744" i="43"/>
  <c r="G745" i="43"/>
  <c r="G746" i="43"/>
  <c r="G747" i="43"/>
  <c r="G748" i="43"/>
  <c r="G749" i="43"/>
  <c r="G750" i="43"/>
  <c r="G751" i="43"/>
  <c r="G752" i="43"/>
  <c r="G753" i="43"/>
  <c r="G754" i="43"/>
  <c r="G755" i="43"/>
  <c r="G756" i="43"/>
  <c r="G757" i="43"/>
  <c r="G758" i="43"/>
  <c r="G759" i="43"/>
  <c r="G760" i="43"/>
  <c r="G761" i="43"/>
  <c r="G762" i="43"/>
  <c r="G763" i="43"/>
  <c r="G764" i="43"/>
  <c r="G765" i="43"/>
  <c r="G766" i="43"/>
  <c r="G767" i="43"/>
  <c r="G768" i="43"/>
  <c r="G769" i="43"/>
  <c r="G770" i="43"/>
  <c r="G771" i="43"/>
  <c r="G772" i="43"/>
  <c r="G773" i="43"/>
  <c r="G774" i="43"/>
  <c r="G775" i="43"/>
  <c r="G776" i="43"/>
  <c r="G777" i="43"/>
  <c r="G778" i="43"/>
  <c r="G779" i="43"/>
  <c r="G780" i="43"/>
  <c r="G781" i="43"/>
  <c r="G782" i="43"/>
  <c r="G783" i="43"/>
  <c r="G784" i="43"/>
  <c r="G785" i="43"/>
  <c r="G786" i="43"/>
  <c r="G787" i="43"/>
  <c r="G788" i="43"/>
  <c r="G789" i="43"/>
  <c r="G790" i="43"/>
  <c r="G791" i="43"/>
  <c r="G792" i="43"/>
  <c r="G793" i="43"/>
  <c r="G794" i="43"/>
  <c r="G795" i="43"/>
  <c r="G796" i="43"/>
  <c r="G797" i="43"/>
  <c r="G798" i="43"/>
  <c r="G799" i="43"/>
  <c r="G800" i="43"/>
  <c r="G801" i="43"/>
  <c r="G802" i="43"/>
  <c r="G803" i="43"/>
  <c r="G804" i="43"/>
  <c r="G805" i="43"/>
  <c r="G806" i="43"/>
  <c r="G807" i="43"/>
  <c r="G808" i="43"/>
  <c r="G809" i="43"/>
  <c r="G810" i="43"/>
  <c r="G811" i="43"/>
  <c r="G812" i="43"/>
  <c r="G813" i="43"/>
  <c r="G815" i="43"/>
  <c r="G816" i="43"/>
  <c r="G817" i="43"/>
  <c r="G552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09" i="43"/>
  <c r="G110" i="43"/>
  <c r="G111" i="43"/>
  <c r="G112" i="43"/>
  <c r="G113" i="43"/>
  <c r="G114" i="43"/>
  <c r="G115" i="43"/>
  <c r="G116" i="43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39" i="43"/>
  <c r="G140" i="43"/>
  <c r="G141" i="43"/>
  <c r="G142" i="43"/>
  <c r="G143" i="43"/>
  <c r="G144" i="43"/>
  <c r="G145" i="43"/>
  <c r="G146" i="43"/>
  <c r="G147" i="43"/>
  <c r="G148" i="43"/>
  <c r="G149" i="43"/>
  <c r="G150" i="43"/>
  <c r="G151" i="43"/>
  <c r="G152" i="43"/>
  <c r="G153" i="43"/>
  <c r="G154" i="43"/>
  <c r="G155" i="43"/>
  <c r="G156" i="43"/>
  <c r="G157" i="43"/>
  <c r="G158" i="43"/>
  <c r="G159" i="43"/>
  <c r="G160" i="43"/>
  <c r="G161" i="43"/>
  <c r="G162" i="43"/>
  <c r="G163" i="43"/>
  <c r="G164" i="43"/>
  <c r="G165" i="43"/>
  <c r="G166" i="43"/>
  <c r="G167" i="43"/>
  <c r="G168" i="43"/>
  <c r="G169" i="43"/>
  <c r="G170" i="43"/>
  <c r="G171" i="43"/>
  <c r="G172" i="43"/>
  <c r="G173" i="43"/>
  <c r="G174" i="43"/>
  <c r="G175" i="43"/>
  <c r="G176" i="43"/>
  <c r="G177" i="43"/>
  <c r="G178" i="43"/>
  <c r="G179" i="43"/>
  <c r="G180" i="43"/>
  <c r="G181" i="43"/>
  <c r="G182" i="43"/>
  <c r="G183" i="43"/>
  <c r="G184" i="43"/>
  <c r="G185" i="43"/>
  <c r="G186" i="43"/>
  <c r="G187" i="43"/>
  <c r="G188" i="43"/>
  <c r="G189" i="43"/>
  <c r="G190" i="43"/>
  <c r="G191" i="43"/>
  <c r="G192" i="43"/>
  <c r="G193" i="43"/>
  <c r="G194" i="43"/>
  <c r="G195" i="43"/>
  <c r="G196" i="43"/>
  <c r="G197" i="43"/>
  <c r="G198" i="43"/>
  <c r="G199" i="43"/>
  <c r="G200" i="43"/>
  <c r="G201" i="43"/>
  <c r="G202" i="43"/>
  <c r="G203" i="43"/>
  <c r="G204" i="43"/>
  <c r="G205" i="43"/>
  <c r="G206" i="43"/>
  <c r="G207" i="43"/>
  <c r="G208" i="43"/>
  <c r="G209" i="43"/>
  <c r="G210" i="43"/>
  <c r="G211" i="43"/>
  <c r="G212" i="43"/>
  <c r="G213" i="43"/>
  <c r="G214" i="43"/>
  <c r="G215" i="43"/>
  <c r="G216" i="43"/>
  <c r="G217" i="43"/>
  <c r="G218" i="43"/>
  <c r="G219" i="43"/>
  <c r="G220" i="43"/>
  <c r="G221" i="43"/>
  <c r="G222" i="43"/>
  <c r="G223" i="43"/>
  <c r="G224" i="43"/>
  <c r="G225" i="43"/>
  <c r="G226" i="43"/>
  <c r="G227" i="43"/>
  <c r="G228" i="43"/>
  <c r="G229" i="43"/>
  <c r="G230" i="43"/>
  <c r="G231" i="43"/>
  <c r="G232" i="43"/>
  <c r="G233" i="43"/>
  <c r="G234" i="43"/>
  <c r="G235" i="43"/>
  <c r="G236" i="43"/>
  <c r="G237" i="43"/>
  <c r="G238" i="43"/>
  <c r="G239" i="43"/>
  <c r="G240" i="43"/>
  <c r="G241" i="43"/>
  <c r="G242" i="43"/>
  <c r="G243" i="43"/>
  <c r="G244" i="43"/>
  <c r="G245" i="43"/>
  <c r="G246" i="43"/>
  <c r="G247" i="43"/>
  <c r="G248" i="43"/>
  <c r="G249" i="43"/>
  <c r="G250" i="43"/>
  <c r="G251" i="43"/>
  <c r="G252" i="43"/>
  <c r="G253" i="43"/>
  <c r="G254" i="43"/>
  <c r="G255" i="43"/>
  <c r="G256" i="43"/>
  <c r="G257" i="43"/>
  <c r="G258" i="43"/>
  <c r="G259" i="43"/>
  <c r="G260" i="43"/>
  <c r="G261" i="43"/>
  <c r="G262" i="43"/>
  <c r="G263" i="43"/>
  <c r="G264" i="43"/>
  <c r="G265" i="43"/>
  <c r="G266" i="43"/>
  <c r="G267" i="43"/>
  <c r="G268" i="43"/>
  <c r="G269" i="43"/>
  <c r="G270" i="43"/>
  <c r="G271" i="43"/>
  <c r="G272" i="43"/>
  <c r="G273" i="43"/>
  <c r="G274" i="43"/>
  <c r="G275" i="43"/>
  <c r="G276" i="43"/>
  <c r="G277" i="43"/>
  <c r="G278" i="43"/>
  <c r="G279" i="43"/>
  <c r="G280" i="43"/>
  <c r="G281" i="43"/>
  <c r="G282" i="43"/>
  <c r="G283" i="43"/>
  <c r="G284" i="43"/>
  <c r="G285" i="43"/>
  <c r="G286" i="43"/>
  <c r="G287" i="43"/>
  <c r="G288" i="43"/>
  <c r="G289" i="43"/>
  <c r="G290" i="43"/>
  <c r="G291" i="43"/>
  <c r="G292" i="43"/>
  <c r="G293" i="43"/>
  <c r="G294" i="43"/>
  <c r="G295" i="43"/>
  <c r="G296" i="43"/>
  <c r="G297" i="43"/>
  <c r="G298" i="43"/>
  <c r="G299" i="43"/>
  <c r="G300" i="43"/>
  <c r="G301" i="43"/>
  <c r="G302" i="43"/>
  <c r="G303" i="43"/>
  <c r="G304" i="43"/>
  <c r="G305" i="43"/>
  <c r="G306" i="43"/>
  <c r="G307" i="43"/>
  <c r="G308" i="43"/>
  <c r="G309" i="43"/>
  <c r="G310" i="43"/>
  <c r="G311" i="43"/>
  <c r="G312" i="43"/>
  <c r="G313" i="43"/>
  <c r="G314" i="43"/>
  <c r="G315" i="43"/>
  <c r="G316" i="43"/>
  <c r="G317" i="43"/>
  <c r="G318" i="43"/>
  <c r="G319" i="43"/>
  <c r="G320" i="43"/>
  <c r="G321" i="43"/>
  <c r="G322" i="43"/>
  <c r="G323" i="43"/>
  <c r="G324" i="43"/>
  <c r="G325" i="43"/>
  <c r="G326" i="43"/>
  <c r="G327" i="43"/>
  <c r="G328" i="43"/>
  <c r="G329" i="43"/>
  <c r="G330" i="43"/>
  <c r="G331" i="43"/>
  <c r="G332" i="43"/>
  <c r="G333" i="43"/>
  <c r="G334" i="43"/>
  <c r="G335" i="43"/>
  <c r="G336" i="43"/>
  <c r="G337" i="43"/>
  <c r="G338" i="43"/>
  <c r="G339" i="43"/>
  <c r="G340" i="43"/>
  <c r="G341" i="43"/>
  <c r="G342" i="43"/>
  <c r="G343" i="43"/>
  <c r="G344" i="43"/>
  <c r="G345" i="43"/>
  <c r="G346" i="43"/>
  <c r="G347" i="43"/>
  <c r="G348" i="43"/>
  <c r="G349" i="43"/>
  <c r="G350" i="43"/>
  <c r="G351" i="43"/>
  <c r="G352" i="43"/>
  <c r="G353" i="43"/>
  <c r="G354" i="43"/>
  <c r="G355" i="43"/>
  <c r="G356" i="43"/>
  <c r="G357" i="43"/>
  <c r="G358" i="43"/>
  <c r="G359" i="43"/>
  <c r="G360" i="43"/>
  <c r="G361" i="43"/>
  <c r="G362" i="43"/>
  <c r="G363" i="43"/>
  <c r="G364" i="43"/>
  <c r="G365" i="43"/>
  <c r="G366" i="43"/>
  <c r="G367" i="43"/>
  <c r="G368" i="43"/>
  <c r="G369" i="43"/>
  <c r="G370" i="43"/>
  <c r="G371" i="43"/>
  <c r="G372" i="43"/>
  <c r="G373" i="43"/>
  <c r="G374" i="43"/>
  <c r="G375" i="43"/>
  <c r="G376" i="43"/>
  <c r="G377" i="43"/>
  <c r="G378" i="43"/>
  <c r="G379" i="43"/>
  <c r="G380" i="43"/>
  <c r="G381" i="43"/>
  <c r="G382" i="43"/>
  <c r="G383" i="43"/>
  <c r="G384" i="43"/>
  <c r="G385" i="43"/>
  <c r="G386" i="43"/>
  <c r="G387" i="43"/>
  <c r="G388" i="43"/>
  <c r="G389" i="43"/>
  <c r="G390" i="43"/>
  <c r="G391" i="43"/>
  <c r="G392" i="43"/>
  <c r="G393" i="43"/>
  <c r="G394" i="43"/>
  <c r="G395" i="43"/>
  <c r="G396" i="43"/>
  <c r="G397" i="43"/>
  <c r="G398" i="43"/>
  <c r="G399" i="43"/>
  <c r="G400" i="43"/>
  <c r="G401" i="43"/>
  <c r="G402" i="43"/>
  <c r="G403" i="43"/>
  <c r="G404" i="43"/>
  <c r="G405" i="43"/>
  <c r="G406" i="43"/>
  <c r="G407" i="43"/>
  <c r="G408" i="43"/>
  <c r="G409" i="43"/>
  <c r="G410" i="43"/>
  <c r="G411" i="43"/>
  <c r="G412" i="43"/>
  <c r="G413" i="43"/>
  <c r="G414" i="43"/>
  <c r="G415" i="43"/>
  <c r="G416" i="43"/>
  <c r="G417" i="43"/>
  <c r="G418" i="43"/>
  <c r="G419" i="43"/>
  <c r="G420" i="43"/>
  <c r="G421" i="43"/>
  <c r="G422" i="43"/>
  <c r="G423" i="43"/>
  <c r="G424" i="43"/>
  <c r="G425" i="43"/>
  <c r="G426" i="43"/>
  <c r="G427" i="43"/>
  <c r="G428" i="43"/>
  <c r="G429" i="43"/>
  <c r="G430" i="43"/>
  <c r="G431" i="43"/>
  <c r="G432" i="43"/>
  <c r="G433" i="43"/>
  <c r="G434" i="43"/>
  <c r="G435" i="43"/>
  <c r="G436" i="43"/>
  <c r="G437" i="43"/>
  <c r="G438" i="43"/>
  <c r="G439" i="43"/>
  <c r="G440" i="43"/>
  <c r="G441" i="43"/>
  <c r="G442" i="43"/>
  <c r="G443" i="43"/>
  <c r="G444" i="43"/>
  <c r="G445" i="43"/>
  <c r="G446" i="43"/>
  <c r="G447" i="43"/>
  <c r="G448" i="43"/>
  <c r="G449" i="43"/>
  <c r="G450" i="43"/>
  <c r="G451" i="43"/>
  <c r="G452" i="43"/>
  <c r="G453" i="43"/>
  <c r="G454" i="43"/>
  <c r="G455" i="43"/>
  <c r="G456" i="43"/>
  <c r="G457" i="43"/>
  <c r="G458" i="43"/>
  <c r="G459" i="43"/>
  <c r="G460" i="43"/>
  <c r="G461" i="43"/>
  <c r="G462" i="43"/>
  <c r="G463" i="43"/>
  <c r="G464" i="43"/>
  <c r="G465" i="43"/>
  <c r="G466" i="43"/>
  <c r="G467" i="43"/>
  <c r="G468" i="43"/>
  <c r="G469" i="43"/>
  <c r="G470" i="43"/>
  <c r="G471" i="43"/>
  <c r="G472" i="43"/>
  <c r="G473" i="43"/>
  <c r="G474" i="43"/>
  <c r="G475" i="43"/>
  <c r="G476" i="43"/>
  <c r="G477" i="43"/>
  <c r="G478" i="43"/>
  <c r="G479" i="43"/>
  <c r="G480" i="43"/>
  <c r="G481" i="43"/>
  <c r="G482" i="43"/>
  <c r="G483" i="43"/>
  <c r="G484" i="43"/>
  <c r="G485" i="43"/>
  <c r="G486" i="43"/>
  <c r="G487" i="43"/>
  <c r="G488" i="43"/>
  <c r="G489" i="43"/>
  <c r="G490" i="43"/>
  <c r="G491" i="43"/>
  <c r="G492" i="43"/>
  <c r="G493" i="43"/>
  <c r="G494" i="43"/>
  <c r="G495" i="43"/>
  <c r="G496" i="43"/>
  <c r="G497" i="43"/>
  <c r="G498" i="43"/>
  <c r="G499" i="43"/>
  <c r="G500" i="43"/>
  <c r="G501" i="43"/>
  <c r="G502" i="43"/>
  <c r="G503" i="43"/>
  <c r="G504" i="43"/>
  <c r="G505" i="43"/>
  <c r="G506" i="43"/>
  <c r="G507" i="43"/>
  <c r="G508" i="43"/>
  <c r="G509" i="43"/>
  <c r="G510" i="43"/>
  <c r="G511" i="43"/>
  <c r="G512" i="43"/>
  <c r="G513" i="43"/>
  <c r="G514" i="43"/>
  <c r="G515" i="43"/>
  <c r="G516" i="43"/>
  <c r="G517" i="43"/>
  <c r="G518" i="43"/>
  <c r="G519" i="43"/>
  <c r="G520" i="43"/>
  <c r="G521" i="43"/>
  <c r="G522" i="43"/>
  <c r="G523" i="43"/>
  <c r="G524" i="43"/>
  <c r="G525" i="43"/>
  <c r="G526" i="43"/>
  <c r="G527" i="43"/>
  <c r="G528" i="43"/>
  <c r="G529" i="43"/>
  <c r="G530" i="43"/>
  <c r="G531" i="43"/>
  <c r="G532" i="43"/>
  <c r="G549" i="43"/>
  <c r="G11" i="4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C7" i="2"/>
  <c r="E7" i="2" s="1"/>
  <c r="B2" i="60" l="1"/>
  <c r="B1" i="60"/>
  <c r="X22" i="31" l="1"/>
  <c r="X23" i="31"/>
  <c r="F13" i="34"/>
  <c r="I14" i="35" l="1"/>
  <c r="H14" i="35"/>
  <c r="J9" i="35"/>
  <c r="J10" i="35"/>
  <c r="J11" i="35"/>
  <c r="J12" i="35"/>
  <c r="J13" i="35"/>
  <c r="J8" i="35"/>
  <c r="J14" i="35" l="1"/>
  <c r="E24" i="31"/>
  <c r="C9" i="35" l="1"/>
  <c r="C11" i="35"/>
  <c r="D11" i="35"/>
  <c r="D12" i="35"/>
  <c r="F13" i="35"/>
  <c r="F12" i="35"/>
  <c r="F11" i="35"/>
  <c r="F10" i="35"/>
  <c r="F9" i="35"/>
  <c r="F8" i="35"/>
  <c r="I36" i="34"/>
  <c r="H36" i="34"/>
  <c r="E36" i="34"/>
  <c r="C13" i="35" s="1"/>
  <c r="B36" i="34"/>
  <c r="C12" i="35" s="1"/>
  <c r="G35" i="34"/>
  <c r="D35" i="34"/>
  <c r="G34" i="34"/>
  <c r="D34" i="34"/>
  <c r="F33" i="34"/>
  <c r="G33" i="34" s="1"/>
  <c r="D33" i="34"/>
  <c r="G32" i="34"/>
  <c r="D32" i="34"/>
  <c r="G31" i="34"/>
  <c r="C31" i="34"/>
  <c r="D31" i="34" s="1"/>
  <c r="G30" i="34"/>
  <c r="D30" i="34"/>
  <c r="G29" i="34"/>
  <c r="D29" i="34"/>
  <c r="G28" i="34"/>
  <c r="D28" i="34"/>
  <c r="G27" i="34"/>
  <c r="D27" i="34"/>
  <c r="G26" i="34"/>
  <c r="D26" i="34"/>
  <c r="G25" i="34"/>
  <c r="D25" i="34"/>
  <c r="G24" i="34"/>
  <c r="D24" i="34"/>
  <c r="G23" i="34"/>
  <c r="D23" i="34"/>
  <c r="G22" i="34"/>
  <c r="D22" i="34"/>
  <c r="G21" i="34"/>
  <c r="D21" i="34"/>
  <c r="G20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G13" i="34"/>
  <c r="D13" i="34"/>
  <c r="W23" i="33"/>
  <c r="V23" i="33"/>
  <c r="U23" i="33"/>
  <c r="T23" i="33"/>
  <c r="R23" i="33"/>
  <c r="Q23" i="33"/>
  <c r="N23" i="33"/>
  <c r="L23" i="33"/>
  <c r="I23" i="33"/>
  <c r="G23" i="33"/>
  <c r="F23" i="33"/>
  <c r="E23" i="33"/>
  <c r="D23" i="33"/>
  <c r="S22" i="33"/>
  <c r="P22" i="33"/>
  <c r="O22" i="33"/>
  <c r="K22" i="33"/>
  <c r="J22" i="33"/>
  <c r="S21" i="33"/>
  <c r="M21" i="33"/>
  <c r="P21" i="33" s="1"/>
  <c r="K21" i="33"/>
  <c r="J21" i="33"/>
  <c r="S20" i="33"/>
  <c r="H20" i="33"/>
  <c r="M20" i="33" s="1"/>
  <c r="S19" i="33"/>
  <c r="P19" i="33"/>
  <c r="O19" i="33"/>
  <c r="H19" i="33"/>
  <c r="K19" i="33" s="1"/>
  <c r="S18" i="33"/>
  <c r="H18" i="33"/>
  <c r="K18" i="33" s="1"/>
  <c r="S17" i="33"/>
  <c r="H17" i="33"/>
  <c r="M17" i="33" s="1"/>
  <c r="S16" i="33"/>
  <c r="P16" i="33"/>
  <c r="O16" i="33"/>
  <c r="K16" i="33"/>
  <c r="J16" i="33"/>
  <c r="S15" i="33"/>
  <c r="H15" i="33"/>
  <c r="M15" i="33" s="1"/>
  <c r="S14" i="33"/>
  <c r="M14" i="33"/>
  <c r="P14" i="33" s="1"/>
  <c r="K14" i="33"/>
  <c r="J14" i="33"/>
  <c r="S13" i="33"/>
  <c r="H13" i="33"/>
  <c r="K13" i="33" s="1"/>
  <c r="S12" i="33"/>
  <c r="H12" i="33"/>
  <c r="M12" i="33" s="1"/>
  <c r="S11" i="33"/>
  <c r="H11" i="33"/>
  <c r="M11" i="33" s="1"/>
  <c r="S10" i="33"/>
  <c r="M10" i="33"/>
  <c r="P10" i="33" s="1"/>
  <c r="K10" i="33"/>
  <c r="J10" i="33"/>
  <c r="S9" i="33"/>
  <c r="M9" i="33"/>
  <c r="P9" i="33" s="1"/>
  <c r="K9" i="33"/>
  <c r="J9" i="33"/>
  <c r="S8" i="33"/>
  <c r="H8" i="33"/>
  <c r="M8" i="33" s="1"/>
  <c r="R19" i="32"/>
  <c r="Q19" i="32"/>
  <c r="P19" i="32"/>
  <c r="N19" i="32"/>
  <c r="M19" i="32"/>
  <c r="J19" i="32"/>
  <c r="G19" i="32"/>
  <c r="F19" i="32"/>
  <c r="E19" i="32"/>
  <c r="D19" i="32"/>
  <c r="C19" i="32"/>
  <c r="B19" i="32"/>
  <c r="O18" i="32"/>
  <c r="K18" i="32"/>
  <c r="L18" i="32" s="1"/>
  <c r="I18" i="32"/>
  <c r="O17" i="32"/>
  <c r="K17" i="32"/>
  <c r="L17" i="32" s="1"/>
  <c r="I17" i="32"/>
  <c r="O16" i="32"/>
  <c r="H16" i="32"/>
  <c r="I16" i="32" s="1"/>
  <c r="O15" i="32"/>
  <c r="K15" i="32"/>
  <c r="L15" i="32" s="1"/>
  <c r="I15" i="32"/>
  <c r="O14" i="32"/>
  <c r="K14" i="32"/>
  <c r="L14" i="32" s="1"/>
  <c r="I14" i="32"/>
  <c r="O13" i="32"/>
  <c r="H13" i="32"/>
  <c r="K13" i="32" s="1"/>
  <c r="L13" i="32" s="1"/>
  <c r="O12" i="32"/>
  <c r="H12" i="32"/>
  <c r="K12" i="32" s="1"/>
  <c r="L12" i="32" s="1"/>
  <c r="O11" i="32"/>
  <c r="L11" i="32"/>
  <c r="I11" i="32"/>
  <c r="O10" i="32"/>
  <c r="K10" i="32"/>
  <c r="L10" i="32" s="1"/>
  <c r="I10" i="32"/>
  <c r="O9" i="32"/>
  <c r="L9" i="32"/>
  <c r="I9" i="32"/>
  <c r="O8" i="32"/>
  <c r="H8" i="32"/>
  <c r="K8" i="32" s="1"/>
  <c r="AF24" i="31"/>
  <c r="AE24" i="31"/>
  <c r="AD24" i="31"/>
  <c r="AB24" i="31"/>
  <c r="Z24" i="31"/>
  <c r="W24" i="31"/>
  <c r="R24" i="31"/>
  <c r="O24" i="31"/>
  <c r="K24" i="31"/>
  <c r="J24" i="31"/>
  <c r="I24" i="31"/>
  <c r="G24" i="31"/>
  <c r="F24" i="31"/>
  <c r="C24" i="31"/>
  <c r="B24" i="31"/>
  <c r="AC23" i="31"/>
  <c r="Y23" i="31"/>
  <c r="P23" i="31"/>
  <c r="Q23" i="31" s="1"/>
  <c r="AC22" i="31"/>
  <c r="Y22" i="31"/>
  <c r="P22" i="31"/>
  <c r="Q22" i="31" s="1"/>
  <c r="H22" i="31"/>
  <c r="D22" i="31" s="1"/>
  <c r="AC21" i="31"/>
  <c r="U21" i="31"/>
  <c r="N21" i="31"/>
  <c r="P21" i="31" s="1"/>
  <c r="Q21" i="31" s="1"/>
  <c r="H21" i="31"/>
  <c r="D21" i="31" s="1"/>
  <c r="AC20" i="31"/>
  <c r="U20" i="31"/>
  <c r="N20" i="31"/>
  <c r="P20" i="31" s="1"/>
  <c r="Q20" i="31" s="1"/>
  <c r="H20" i="31"/>
  <c r="D20" i="31" s="1"/>
  <c r="AC19" i="31"/>
  <c r="U19" i="31"/>
  <c r="N19" i="31"/>
  <c r="P19" i="31" s="1"/>
  <c r="Q19" i="31" s="1"/>
  <c r="H19" i="31"/>
  <c r="D19" i="31" s="1"/>
  <c r="AC18" i="31"/>
  <c r="U18" i="31"/>
  <c r="T18" i="31"/>
  <c r="S18" i="31"/>
  <c r="N18" i="31"/>
  <c r="M18" i="31"/>
  <c r="H18" i="31"/>
  <c r="D18" i="31" s="1"/>
  <c r="AC17" i="31"/>
  <c r="V17" i="31"/>
  <c r="T17" i="31"/>
  <c r="N17" i="31"/>
  <c r="M17" i="31"/>
  <c r="L17" i="31"/>
  <c r="H17" i="31"/>
  <c r="D17" i="31" s="1"/>
  <c r="AA16" i="31"/>
  <c r="AC16" i="31" s="1"/>
  <c r="V16" i="31"/>
  <c r="T16" i="31"/>
  <c r="S16" i="31"/>
  <c r="N16" i="31"/>
  <c r="M16" i="31"/>
  <c r="L16" i="31"/>
  <c r="H16" i="31"/>
  <c r="D16" i="31" s="1"/>
  <c r="AC15" i="31"/>
  <c r="V15" i="31"/>
  <c r="U15" i="31"/>
  <c r="T15" i="31"/>
  <c r="S15" i="31"/>
  <c r="N15" i="31"/>
  <c r="M15" i="31"/>
  <c r="L15" i="31"/>
  <c r="H15" i="31"/>
  <c r="D15" i="31" s="1"/>
  <c r="AC14" i="31"/>
  <c r="V14" i="31"/>
  <c r="U14" i="31"/>
  <c r="T14" i="31"/>
  <c r="S14" i="31"/>
  <c r="N14" i="31"/>
  <c r="M14" i="31"/>
  <c r="L14" i="31"/>
  <c r="H14" i="31"/>
  <c r="D14" i="31" s="1"/>
  <c r="AA13" i="31"/>
  <c r="AC13" i="31" s="1"/>
  <c r="V13" i="31"/>
  <c r="T13" i="31"/>
  <c r="S13" i="31"/>
  <c r="X13" i="31" s="1"/>
  <c r="N13" i="31"/>
  <c r="M13" i="31"/>
  <c r="L13" i="31"/>
  <c r="H13" i="31"/>
  <c r="D13" i="31" s="1"/>
  <c r="AA12" i="31"/>
  <c r="AC12" i="31" s="1"/>
  <c r="V12" i="31"/>
  <c r="T12" i="31"/>
  <c r="N12" i="31"/>
  <c r="M12" i="31"/>
  <c r="L12" i="31"/>
  <c r="AA11" i="31"/>
  <c r="S11" i="31"/>
  <c r="N11" i="31"/>
  <c r="L11" i="31"/>
  <c r="H11" i="31"/>
  <c r="AC10" i="31"/>
  <c r="V10" i="31"/>
  <c r="U10" i="31"/>
  <c r="T10" i="31"/>
  <c r="S10" i="31"/>
  <c r="N10" i="31"/>
  <c r="M10" i="31"/>
  <c r="L10" i="31"/>
  <c r="H10" i="31"/>
  <c r="D10" i="31" s="1"/>
  <c r="AC9" i="31"/>
  <c r="X9" i="31"/>
  <c r="Y9" i="31" s="1"/>
  <c r="P9" i="31"/>
  <c r="Q9" i="31" s="1"/>
  <c r="H9" i="31"/>
  <c r="D9" i="31" s="1"/>
  <c r="V11" i="31" l="1"/>
  <c r="D11" i="31"/>
  <c r="X12" i="31"/>
  <c r="K20" i="33"/>
  <c r="X14" i="31"/>
  <c r="X15" i="31"/>
  <c r="X19" i="31"/>
  <c r="Y19" i="31" s="1"/>
  <c r="X20" i="31"/>
  <c r="Y20" i="31" s="1"/>
  <c r="X21" i="31"/>
  <c r="Y21" i="31" s="1"/>
  <c r="X16" i="31"/>
  <c r="Y16" i="31" s="1"/>
  <c r="X17" i="31"/>
  <c r="Y17" i="31" s="1"/>
  <c r="X18" i="31"/>
  <c r="O10" i="33"/>
  <c r="C10" i="35"/>
  <c r="K10" i="35" s="1"/>
  <c r="O19" i="32"/>
  <c r="P11" i="31"/>
  <c r="Q11" i="31" s="1"/>
  <c r="J20" i="33"/>
  <c r="P15" i="31"/>
  <c r="Q15" i="31" s="1"/>
  <c r="P16" i="31"/>
  <c r="Q16" i="31" s="1"/>
  <c r="K16" i="32"/>
  <c r="L16" i="32" s="1"/>
  <c r="M13" i="33"/>
  <c r="P13" i="33" s="1"/>
  <c r="M18" i="33"/>
  <c r="P18" i="33" s="1"/>
  <c r="Y12" i="31"/>
  <c r="T24" i="31"/>
  <c r="Y14" i="31"/>
  <c r="C8" i="35"/>
  <c r="K8" i="35" s="1"/>
  <c r="P14" i="31"/>
  <c r="Q14" i="31" s="1"/>
  <c r="P18" i="31"/>
  <c r="Q18" i="31" s="1"/>
  <c r="AA24" i="31"/>
  <c r="AC24" i="31" s="1"/>
  <c r="L24" i="31"/>
  <c r="H24" i="31"/>
  <c r="D24" i="31" s="1"/>
  <c r="F14" i="35"/>
  <c r="AC11" i="31"/>
  <c r="P12" i="31"/>
  <c r="Q12" i="31" s="1"/>
  <c r="P13" i="31"/>
  <c r="Q13" i="31" s="1"/>
  <c r="O14" i="33"/>
  <c r="J15" i="33"/>
  <c r="O21" i="33"/>
  <c r="V24" i="31"/>
  <c r="N24" i="31"/>
  <c r="Y13" i="31"/>
  <c r="U24" i="31"/>
  <c r="Y15" i="31"/>
  <c r="Y18" i="31"/>
  <c r="S23" i="33"/>
  <c r="O9" i="33"/>
  <c r="J12" i="33"/>
  <c r="J13" i="33"/>
  <c r="K15" i="33"/>
  <c r="J17" i="33"/>
  <c r="J18" i="33"/>
  <c r="X10" i="31"/>
  <c r="Y10" i="31" s="1"/>
  <c r="P17" i="31"/>
  <c r="Q17" i="31" s="1"/>
  <c r="J11" i="33"/>
  <c r="K12" i="33"/>
  <c r="K17" i="33"/>
  <c r="E11" i="35"/>
  <c r="E12" i="35"/>
  <c r="K12" i="35"/>
  <c r="G11" i="35"/>
  <c r="K9" i="35"/>
  <c r="K11" i="35"/>
  <c r="K13" i="35"/>
  <c r="G9" i="35"/>
  <c r="G13" i="35"/>
  <c r="G12" i="35"/>
  <c r="F36" i="34"/>
  <c r="C36" i="34"/>
  <c r="D36" i="34" s="1"/>
  <c r="O8" i="33"/>
  <c r="M23" i="33"/>
  <c r="P8" i="33"/>
  <c r="P17" i="33"/>
  <c r="O17" i="33"/>
  <c r="O11" i="33"/>
  <c r="P11" i="33"/>
  <c r="P20" i="33"/>
  <c r="O20" i="33"/>
  <c r="P12" i="33"/>
  <c r="O12" i="33"/>
  <c r="P15" i="33"/>
  <c r="O15" i="33"/>
  <c r="J8" i="33"/>
  <c r="K11" i="33"/>
  <c r="J19" i="33"/>
  <c r="H23" i="33"/>
  <c r="K8" i="33"/>
  <c r="L8" i="32"/>
  <c r="K19" i="32"/>
  <c r="I12" i="32"/>
  <c r="H19" i="32"/>
  <c r="I8" i="32"/>
  <c r="I13" i="32"/>
  <c r="M24" i="31"/>
  <c r="S24" i="31"/>
  <c r="P10" i="31"/>
  <c r="Q10" i="31" s="1"/>
  <c r="D9" i="35" l="1"/>
  <c r="E9" i="35" s="1"/>
  <c r="L19" i="32"/>
  <c r="G36" i="34"/>
  <c r="D13" i="35"/>
  <c r="E13" i="35" s="1"/>
  <c r="G8" i="35"/>
  <c r="X11" i="31"/>
  <c r="Y11" i="31" s="1"/>
  <c r="C14" i="35"/>
  <c r="K14" i="35" s="1"/>
  <c r="G10" i="35"/>
  <c r="O13" i="33"/>
  <c r="O18" i="33"/>
  <c r="P24" i="31"/>
  <c r="X24" i="31"/>
  <c r="K23" i="33"/>
  <c r="P23" i="33"/>
  <c r="J23" i="33"/>
  <c r="I19" i="32"/>
  <c r="G14" i="35" l="1"/>
  <c r="O23" i="33"/>
  <c r="Q24" i="31"/>
  <c r="D8" i="35"/>
  <c r="E8" i="35" s="1"/>
  <c r="Y24" i="31"/>
  <c r="D10" i="35"/>
  <c r="D14" i="35" l="1"/>
  <c r="E10" i="35"/>
  <c r="E14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tc={652C51CF-8A10-4276-A12F-A0CDA685E1DD}</author>
  </authors>
  <commentList>
    <comment ref="E43" authorId="0" shapeId="0" xr:uid="{652C51CF-8A10-4276-A12F-A0CDA685E1D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SPEC PREGLEDI NEFROLOGUIJA AMB
Reply:
SPEC PREGLEDI NEFROLOGIJA AMB
</t>
      </text>
    </comment>
  </commentList>
</comments>
</file>

<file path=xl/sharedStrings.xml><?xml version="1.0" encoding="utf-8"?>
<sst xmlns="http://schemas.openxmlformats.org/spreadsheetml/2006/main" count="16455" uniqueCount="7889">
  <si>
    <t>Назив здравствене установе</t>
  </si>
  <si>
    <t>Матични број здравствене установе</t>
  </si>
  <si>
    <t>Датум</t>
  </si>
  <si>
    <t>Дијагностички сродне групе (ДСГ)</t>
  </si>
  <si>
    <t>Организациона једицина</t>
  </si>
  <si>
    <t>Табела 12</t>
  </si>
  <si>
    <t>ДСГ шифра</t>
  </si>
  <si>
    <t>Назив дијагностички сродне групе</t>
  </si>
  <si>
    <t>%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</si>
  <si>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</si>
  <si>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</si>
  <si>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</si>
  <si>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</si>
  <si>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</si>
  <si>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</si>
  <si>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</si>
  <si>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</si>
  <si>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</si>
  <si>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</si>
  <si>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</si>
  <si>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</si>
  <si>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</si>
  <si>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</si>
  <si>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</si>
  <si>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</si>
  <si>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</si>
  <si>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</si>
  <si>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</si>
  <si>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</si>
  <si>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</si>
  <si>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</si>
  <si>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</si>
  <si>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</si>
  <si>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</si>
  <si>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</si>
  <si>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</si>
  <si>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</si>
  <si>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</si>
  <si>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</si>
  <si>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</si>
  <si>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</si>
  <si>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</si>
  <si>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</si>
  <si>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</si>
  <si>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</si>
  <si>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</si>
  <si>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</si>
  <si>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</si>
  <si>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</si>
  <si>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</si>
  <si>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</si>
  <si>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</si>
  <si>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</si>
  <si>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</si>
  <si>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</si>
  <si>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</si>
  <si>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</si>
  <si>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</si>
  <si>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</si>
  <si>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</si>
  <si>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</si>
  <si>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</si>
  <si>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</si>
  <si>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</si>
  <si>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</si>
  <si>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i/>
        <sz val="10"/>
        <rFont val="Arial Narrow"/>
        <family val="2"/>
        <charset val="238"/>
      </rPr>
      <t xml:space="preserve"> n.medianus-a</t>
    </r>
    <r>
      <rPr>
        <sz val="10"/>
        <rFont val="Arial Narrow"/>
        <family val="2"/>
        <charset val="238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</si>
  <si>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</si>
  <si>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</si>
  <si>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</si>
  <si>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</si>
  <si>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</si>
  <si>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</si>
  <si>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</si>
  <si>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</si>
  <si>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</si>
  <si>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</si>
  <si>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</si>
  <si>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</si>
  <si>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</si>
  <si>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</si>
  <si>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</si>
  <si>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</si>
  <si>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</si>
  <si>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</si>
  <si>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</si>
  <si>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</si>
  <si>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</si>
  <si>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</si>
  <si>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</si>
  <si>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</si>
  <si>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</si>
  <si>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</si>
  <si>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</si>
  <si>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</si>
  <si>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</si>
  <si>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</si>
  <si>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</si>
  <si>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</si>
  <si>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</si>
  <si>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</si>
  <si>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</si>
  <si>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</si>
  <si>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</si>
  <si>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</si>
  <si>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</si>
  <si>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</si>
  <si>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</si>
  <si>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</si>
  <si>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</si>
  <si>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</si>
  <si>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</si>
  <si>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</si>
  <si>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</si>
  <si>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</si>
  <si>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</si>
  <si>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</si>
  <si>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</si>
  <si>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</si>
  <si>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</si>
  <si>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</si>
  <si>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</si>
  <si>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</si>
  <si>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</si>
  <si>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</si>
  <si>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</si>
  <si>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</si>
  <si>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</si>
  <si>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</si>
  <si>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</si>
  <si>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</si>
  <si>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</si>
  <si>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</si>
  <si>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</si>
  <si>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</si>
  <si>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</si>
  <si>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</si>
  <si>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</si>
  <si>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</si>
  <si>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</si>
  <si>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</si>
  <si>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</si>
  <si>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</si>
  <si>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</si>
  <si>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</si>
  <si>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</si>
  <si>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</si>
  <si>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</si>
  <si>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</si>
  <si>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</si>
  <si>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</si>
  <si>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</si>
  <si>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</si>
  <si>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</si>
  <si>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</si>
  <si>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</si>
  <si>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</si>
  <si>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</si>
  <si>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</si>
  <si>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</si>
  <si>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</si>
  <si>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</si>
  <si>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</si>
  <si>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</si>
  <si>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</si>
  <si>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</si>
  <si>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</si>
  <si>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</si>
  <si>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</si>
  <si>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</si>
  <si>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</si>
  <si>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</si>
  <si>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</si>
  <si>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</si>
  <si>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</si>
  <si>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</si>
  <si>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</si>
  <si>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</si>
  <si>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</si>
  <si>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</si>
  <si>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</si>
  <si>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</si>
  <si>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</si>
  <si>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</si>
  <si>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</si>
  <si>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</si>
  <si>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</si>
  <si>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</si>
  <si>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</si>
  <si>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</si>
  <si>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</si>
  <si>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</si>
  <si>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</si>
  <si>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</si>
  <si>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</si>
  <si>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</si>
  <si>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</si>
  <si>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</si>
  <si>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</si>
  <si>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</si>
  <si>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</si>
  <si>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</si>
  <si>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</si>
  <si>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</si>
  <si>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</si>
  <si>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</si>
  <si>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</si>
  <si>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</si>
  <si>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</si>
  <si>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</si>
  <si>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</si>
  <si>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</si>
  <si>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</si>
  <si>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</si>
  <si>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</si>
  <si>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</si>
  <si>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</si>
  <si>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</si>
  <si>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</si>
  <si>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</si>
  <si>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</si>
  <si>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</si>
  <si>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</si>
  <si>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</si>
  <si>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</si>
  <si>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</si>
  <si>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</si>
  <si>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</si>
  <si>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</si>
  <si>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</si>
  <si>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</si>
  <si>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</si>
  <si>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</si>
  <si>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</si>
  <si>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</si>
  <si>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</si>
  <si>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</si>
  <si>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</si>
  <si>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</si>
  <si>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</si>
  <si>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</si>
  <si>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</si>
  <si>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</si>
  <si>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</si>
  <si>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</si>
  <si>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</si>
  <si>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</si>
  <si>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</si>
  <si>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</si>
  <si>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</si>
  <si>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</si>
  <si>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</si>
  <si>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</si>
  <si>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</si>
  <si>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</si>
  <si>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</si>
  <si>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</si>
  <si>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</si>
  <si>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</si>
  <si>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</si>
  <si>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</si>
  <si>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</si>
  <si>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</si>
  <si>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</si>
  <si>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</si>
  <si>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</si>
  <si>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</si>
  <si>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</si>
  <si>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</si>
  <si>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</si>
  <si>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</si>
  <si>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</si>
  <si>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</si>
  <si>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</si>
  <si>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</si>
  <si>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</si>
  <si>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</si>
  <si>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</si>
  <si>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</si>
  <si>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</si>
  <si>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</si>
  <si>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</si>
  <si>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</si>
  <si>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</si>
  <si>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</si>
  <si>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</si>
  <si>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</si>
  <si>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</si>
  <si>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</si>
  <si>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</si>
  <si>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</si>
  <si>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</si>
  <si>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</si>
  <si>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</si>
  <si>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</si>
  <si>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</si>
  <si>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</si>
  <si>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</si>
  <si>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</si>
  <si>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</si>
  <si>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</si>
  <si>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</si>
  <si>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</si>
  <si>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</si>
  <si>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</si>
  <si>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</si>
  <si>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</si>
  <si>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</si>
  <si>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</si>
  <si>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</si>
  <si>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</si>
  <si>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</si>
  <si>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</si>
  <si>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</si>
  <si>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</si>
  <si>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</si>
  <si>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</si>
  <si>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</si>
  <si>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</si>
  <si>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</si>
  <si>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</si>
  <si>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</si>
  <si>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</si>
  <si>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</si>
  <si>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</si>
  <si>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</si>
  <si>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</si>
  <si>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</si>
  <si>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</si>
  <si>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</si>
  <si>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</si>
  <si>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</si>
  <si>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</si>
  <si>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</si>
  <si>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</si>
  <si>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</si>
  <si>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</si>
  <si>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</si>
  <si>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</si>
  <si>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</si>
  <si>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</si>
  <si>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</si>
  <si>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</si>
  <si>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</si>
  <si>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</si>
  <si>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</si>
  <si>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</si>
  <si>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</si>
  <si>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</si>
  <si>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</si>
  <si>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</si>
  <si>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</si>
  <si>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</si>
  <si>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</si>
  <si>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</si>
  <si>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</si>
  <si>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</si>
  <si>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</si>
  <si>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</si>
  <si>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</si>
  <si>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</si>
  <si>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</si>
  <si>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</si>
  <si>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</si>
  <si>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</si>
  <si>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</si>
  <si>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</si>
  <si>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</si>
  <si>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</si>
  <si>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</si>
  <si>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</si>
  <si>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</si>
  <si>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</si>
  <si>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</si>
  <si>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</si>
  <si>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</si>
  <si>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</si>
  <si>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</si>
  <si>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</si>
  <si>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</si>
  <si>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</si>
  <si>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</si>
  <si>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</si>
  <si>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</si>
  <si>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</si>
  <si>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</si>
  <si>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</si>
  <si>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</si>
  <si>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</si>
  <si>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</si>
  <si>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</si>
  <si>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</si>
  <si>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</si>
  <si>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</si>
  <si>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</si>
  <si>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</si>
  <si>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</si>
  <si>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</si>
  <si>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</si>
  <si>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</si>
  <si>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</si>
  <si>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</si>
  <si>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</si>
  <si>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</si>
  <si>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</si>
  <si>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</si>
  <si>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</si>
  <si>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</si>
  <si>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</si>
  <si>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</si>
  <si>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</si>
  <si>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</si>
  <si>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</si>
  <si>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</si>
  <si>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</si>
  <si>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</si>
  <si>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</si>
  <si>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</si>
  <si>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</si>
  <si>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</si>
  <si>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</si>
  <si>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</si>
  <si>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</si>
  <si>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</si>
  <si>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</si>
  <si>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</si>
  <si>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</si>
  <si>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</si>
  <si>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</si>
  <si>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</si>
  <si>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</si>
  <si>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</si>
  <si>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</si>
  <si>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</si>
  <si>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</si>
  <si>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</si>
  <si>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</si>
  <si>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</si>
  <si>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</si>
  <si>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</si>
  <si>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</si>
  <si>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</si>
  <si>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</si>
  <si>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</si>
  <si>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</si>
  <si>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</si>
  <si>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</si>
  <si>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</si>
  <si>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</si>
  <si>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</si>
  <si>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</si>
  <si>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</si>
  <si>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</si>
  <si>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</si>
  <si>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</si>
  <si>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</si>
  <si>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</si>
  <si>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</si>
  <si>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</si>
  <si>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</si>
  <si>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</si>
  <si>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</si>
  <si>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</si>
  <si>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</si>
  <si>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</si>
  <si>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</si>
  <si>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</si>
  <si>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</si>
  <si>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</si>
  <si>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</si>
  <si>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</si>
  <si>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</si>
  <si>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</si>
  <si>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</si>
  <si>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</si>
  <si>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</si>
  <si>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</si>
  <si>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</si>
  <si>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</si>
  <si>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</si>
  <si>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</si>
  <si>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</si>
  <si>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</si>
  <si>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</si>
  <si>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</si>
  <si>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</si>
  <si>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</si>
  <si>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</si>
  <si>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</si>
  <si>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</si>
  <si>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</si>
  <si>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</si>
  <si>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</si>
  <si>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</si>
  <si>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</si>
  <si>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</si>
  <si>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</si>
  <si>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</si>
  <si>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</si>
  <si>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са врло тешким или тешким KK</t>
    </r>
  </si>
  <si>
    <t>F72B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</si>
  <si>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</si>
  <si>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</si>
  <si>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</si>
  <si>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</si>
  <si>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</si>
  <si>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</si>
  <si>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</si>
  <si>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</si>
  <si>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</si>
  <si>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</si>
  <si>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</si>
  <si>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</si>
  <si>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</si>
  <si>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</si>
  <si>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</si>
  <si>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</si>
  <si>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</si>
  <si>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</si>
  <si>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</si>
  <si>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</si>
  <si>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</si>
  <si>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</si>
  <si>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</si>
  <si>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</si>
  <si>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</si>
  <si>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</si>
  <si>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</si>
  <si>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</si>
  <si>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</si>
  <si>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</si>
  <si>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</si>
  <si>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</si>
  <si>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</si>
  <si>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</si>
  <si>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</si>
  <si>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</si>
  <si>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</si>
  <si>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</si>
  <si>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</si>
  <si>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</si>
  <si>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</si>
  <si>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</si>
  <si>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</si>
  <si>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</si>
  <si>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</si>
  <si>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</si>
  <si>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</si>
  <si>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</si>
  <si>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</si>
  <si>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</si>
  <si>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</si>
  <si>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</si>
  <si>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</si>
  <si>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</si>
  <si>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</si>
  <si>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</si>
  <si>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</si>
  <si>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</si>
  <si>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</si>
  <si>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</si>
  <si>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</si>
  <si>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</si>
  <si>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</si>
  <si>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</si>
  <si>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</si>
  <si>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</si>
  <si>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</si>
  <si>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</si>
  <si>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</si>
  <si>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</si>
  <si>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</si>
  <si>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</si>
  <si>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</si>
  <si>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</si>
  <si>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</si>
  <si>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</si>
  <si>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</si>
  <si>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</si>
  <si>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</si>
  <si>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</si>
  <si>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</si>
  <si>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</si>
  <si>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</si>
  <si>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</si>
  <si>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</si>
  <si>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</si>
  <si>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</si>
  <si>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</si>
  <si>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</si>
  <si>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</si>
  <si>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</si>
  <si>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</si>
  <si>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</si>
  <si>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</si>
  <si>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</si>
  <si>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</si>
  <si>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</si>
  <si>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</si>
  <si>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</si>
  <si>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</si>
  <si>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</si>
  <si>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</si>
  <si>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</si>
  <si>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</si>
  <si>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</si>
  <si>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</si>
  <si>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</si>
  <si>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</si>
  <si>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</si>
  <si>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</si>
  <si>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</si>
  <si>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</si>
  <si>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</si>
  <si>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</si>
  <si>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</si>
  <si>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</si>
  <si>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</si>
  <si>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</si>
  <si>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</si>
  <si>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</si>
  <si>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</si>
  <si>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</si>
  <si>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</si>
  <si>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</si>
  <si>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</si>
  <si>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</si>
  <si>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</si>
  <si>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</si>
  <si>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</si>
  <si>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</si>
  <si>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</si>
  <si>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</si>
  <si>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</si>
  <si>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</si>
  <si>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</si>
  <si>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</si>
  <si>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</si>
  <si>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</si>
  <si>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</si>
  <si>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</si>
  <si>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</si>
  <si>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</si>
  <si>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</si>
  <si>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</si>
  <si>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</si>
  <si>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</si>
  <si>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</si>
  <si>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</si>
  <si>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</si>
  <si>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</si>
  <si>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</si>
  <si>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</si>
  <si>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</si>
  <si>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</si>
  <si>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</si>
  <si>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</si>
  <si>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</si>
  <si>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</si>
  <si>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</si>
  <si>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</si>
  <si>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</si>
  <si>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</si>
  <si>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</si>
  <si>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</si>
  <si>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</si>
  <si>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</si>
  <si>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</si>
  <si>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</si>
  <si>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</si>
  <si>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</si>
  <si>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</si>
  <si>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</si>
  <si>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</si>
  <si>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</si>
  <si>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</si>
  <si>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</si>
  <si>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</si>
  <si>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</si>
  <si>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</si>
  <si>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</si>
  <si>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</si>
  <si>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</si>
  <si>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</si>
  <si>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</si>
  <si>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</si>
  <si>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</si>
  <si>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</si>
  <si>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</si>
  <si>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</si>
  <si>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</si>
  <si>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</si>
  <si>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</si>
  <si>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</si>
  <si>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</si>
  <si>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</si>
  <si>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</si>
  <si>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</si>
  <si>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</si>
  <si>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</si>
  <si>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</si>
  <si>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</si>
  <si>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</si>
  <si>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</si>
  <si>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</si>
  <si>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</si>
  <si>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</si>
  <si>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</si>
  <si>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</si>
  <si>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</si>
  <si>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</si>
  <si>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</si>
  <si>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</si>
  <si>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</si>
  <si>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</si>
  <si>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</si>
  <si>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</si>
  <si>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</si>
  <si>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</si>
  <si>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</si>
  <si>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</si>
  <si>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</si>
  <si>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</si>
  <si>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</si>
  <si>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</si>
  <si>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</si>
  <si>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</si>
  <si>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</si>
  <si>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</si>
  <si>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</si>
  <si>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</si>
  <si>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</si>
  <si>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</si>
  <si>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</si>
  <si>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</si>
  <si>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</si>
  <si>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</si>
  <si>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</si>
  <si>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</si>
  <si>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</si>
  <si>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</si>
  <si>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</si>
  <si>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</si>
  <si>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</si>
  <si>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</si>
  <si>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</si>
  <si>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</si>
  <si>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</si>
  <si>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</si>
  <si>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</si>
  <si>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</si>
  <si>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</si>
  <si>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</si>
  <si>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</si>
  <si>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</si>
  <si>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</si>
  <si>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</si>
  <si>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</si>
  <si>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</si>
  <si>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</si>
  <si>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</si>
  <si>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</si>
  <si>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</si>
  <si>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</si>
  <si>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</si>
  <si>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</si>
  <si>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</si>
  <si>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</si>
  <si>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</si>
  <si>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</si>
  <si>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</si>
  <si>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</si>
  <si>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</si>
  <si>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</si>
  <si>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</si>
  <si>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</si>
  <si>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</si>
  <si>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</si>
  <si>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</si>
  <si>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</si>
  <si>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</si>
  <si>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</si>
  <si>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</si>
  <si>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</si>
  <si>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</si>
  <si>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</si>
  <si>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</si>
  <si>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</si>
  <si>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</si>
  <si>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</si>
  <si>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</si>
  <si>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</si>
  <si>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</si>
  <si>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</si>
  <si>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</si>
  <si>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</si>
  <si>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</si>
  <si>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</si>
  <si>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</si>
  <si>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</si>
  <si>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</si>
  <si>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</si>
  <si>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</si>
  <si>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</si>
  <si>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</si>
  <si>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</si>
  <si>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</si>
  <si>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</si>
  <si>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</si>
  <si>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</si>
  <si>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</si>
  <si>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</si>
  <si>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</si>
  <si>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</si>
  <si>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</si>
  <si>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</si>
  <si>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</si>
  <si>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</si>
  <si>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</si>
  <si>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</si>
  <si>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</si>
  <si>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</si>
  <si>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</si>
  <si>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</si>
  <si>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</si>
  <si>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</si>
  <si>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</si>
  <si>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</si>
  <si>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</si>
  <si>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</si>
  <si>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</si>
  <si>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</si>
  <si>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</si>
  <si>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</si>
  <si>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</si>
  <si>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</si>
  <si>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</si>
  <si>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</si>
  <si>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</si>
  <si>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</si>
  <si>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</si>
  <si>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</si>
  <si>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</si>
  <si>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</si>
  <si>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</si>
  <si>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</si>
  <si>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</si>
  <si>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</si>
  <si>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</si>
  <si>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</si>
  <si>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</si>
  <si>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</si>
  <si>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</si>
  <si>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</si>
  <si>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</si>
  <si>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</si>
  <si>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</si>
  <si>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</si>
  <si>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</si>
  <si>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</si>
  <si>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</si>
  <si>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</si>
  <si>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</si>
  <si>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</si>
  <si>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</si>
  <si>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</si>
  <si>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</si>
  <si>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</si>
  <si>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</si>
  <si>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</si>
  <si>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</si>
  <si>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</si>
  <si>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</si>
  <si>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</si>
  <si>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</si>
  <si>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</si>
  <si>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</si>
  <si>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</si>
  <si>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</si>
  <si>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</si>
  <si>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</si>
  <si>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</si>
  <si>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</si>
  <si>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</si>
  <si>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</si>
  <si>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</si>
  <si>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</si>
  <si>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</si>
  <si>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</si>
  <si>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</si>
  <si>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</si>
  <si>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</si>
  <si>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</si>
  <si>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</si>
  <si>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</si>
  <si>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</si>
  <si>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</si>
  <si>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</si>
  <si>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</si>
  <si>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</si>
  <si>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</si>
  <si>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</si>
  <si>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</si>
  <si>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</si>
  <si>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</si>
  <si>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</si>
  <si>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</si>
  <si>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</si>
  <si>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</si>
  <si>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</si>
  <si>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</si>
  <si>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</si>
  <si>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</si>
  <si>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</si>
  <si>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</si>
  <si>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</si>
  <si>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</si>
  <si>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</si>
  <si>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</si>
  <si>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</si>
  <si>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</si>
  <si>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</si>
  <si>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</si>
  <si>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</si>
  <si>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</si>
  <si>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</si>
  <si>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</si>
  <si>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</si>
  <si>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</si>
  <si>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</si>
  <si>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</si>
  <si>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</si>
  <si>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</si>
  <si>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</si>
  <si>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</si>
  <si>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</si>
  <si>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</si>
  <si>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</si>
  <si>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</si>
  <si>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</si>
  <si>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</si>
  <si>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</si>
  <si>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</si>
  <si>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</si>
  <si>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</si>
  <si>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</si>
  <si>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</si>
  <si>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</si>
  <si>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</si>
  <si>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</si>
  <si>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</si>
  <si>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</si>
  <si>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</si>
  <si>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</si>
  <si>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</si>
  <si>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</si>
  <si>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</si>
  <si>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</si>
  <si>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</si>
  <si>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</si>
  <si>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</si>
  <si>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</si>
  <si>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</si>
  <si>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</si>
  <si>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</si>
  <si>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</si>
  <si>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</si>
  <si>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</si>
  <si>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</si>
  <si>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</si>
  <si>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</si>
  <si>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</si>
  <si>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</si>
  <si>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</si>
  <si>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</si>
  <si>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</si>
  <si>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</si>
  <si>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</si>
  <si>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</si>
  <si>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</si>
  <si>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</si>
  <si>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</si>
  <si>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</si>
  <si>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</si>
  <si>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</si>
  <si>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</si>
  <si>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</si>
  <si>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</si>
  <si>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</si>
  <si>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</si>
  <si>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</si>
  <si>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</si>
  <si>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</si>
  <si>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</si>
  <si>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</si>
  <si>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</si>
  <si>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</si>
  <si>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</si>
  <si>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</si>
  <si>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</si>
  <si>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</si>
  <si>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</si>
  <si>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</si>
  <si>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</si>
  <si>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</si>
  <si>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</si>
  <si>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</si>
  <si>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</si>
  <si>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</si>
  <si>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</si>
  <si>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</si>
  <si>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</si>
  <si>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</si>
  <si>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</si>
  <si>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</si>
  <si>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</si>
  <si>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</si>
  <si>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</si>
  <si>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</si>
  <si>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</si>
  <si>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</si>
  <si>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</si>
  <si>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</si>
  <si>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</si>
  <si>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</si>
  <si>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</si>
  <si>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</si>
  <si>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</si>
  <si>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</si>
  <si>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</si>
  <si>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</si>
  <si>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</si>
  <si>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</si>
  <si>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</si>
  <si>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</si>
  <si>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</si>
  <si>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</si>
  <si>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</si>
  <si>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</si>
  <si>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</si>
  <si>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</si>
  <si>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</si>
  <si>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</si>
  <si>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</si>
  <si>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</si>
  <si>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</si>
  <si>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</si>
  <si>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</si>
  <si>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</si>
  <si>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</si>
  <si>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</si>
  <si>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</si>
  <si>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</si>
  <si>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</si>
  <si>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</si>
  <si>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</si>
  <si>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</si>
  <si>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</si>
  <si>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</si>
  <si>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</si>
  <si>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</si>
  <si>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</si>
  <si>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</si>
  <si>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</si>
  <si>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</si>
  <si>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</si>
  <si>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</si>
  <si>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</si>
  <si>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</si>
  <si>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</si>
  <si>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</si>
  <si>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</si>
  <si>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</si>
  <si>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</si>
  <si>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</si>
  <si>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</si>
  <si>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</si>
  <si>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</si>
  <si>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</si>
  <si>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</si>
  <si>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</si>
  <si>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</si>
  <si>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</si>
  <si>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</si>
  <si>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</si>
  <si>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</si>
  <si>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</si>
  <si>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</si>
  <si>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</si>
  <si>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</si>
  <si>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</si>
  <si>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</si>
  <si>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</si>
  <si>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</si>
  <si>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</si>
  <si>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</si>
  <si>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</si>
  <si>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</si>
  <si>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</si>
  <si>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</si>
  <si>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</si>
  <si>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</si>
  <si>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</si>
  <si>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</si>
  <si>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</si>
  <si>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</si>
  <si>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</si>
  <si>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</si>
  <si>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</si>
  <si>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</si>
  <si>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</si>
  <si>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</si>
  <si>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</si>
  <si>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</si>
  <si>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</si>
  <si>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</si>
  <si>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</si>
  <si>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</si>
  <si>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</si>
  <si>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</si>
  <si>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</si>
  <si>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</si>
  <si>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</si>
  <si>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</si>
  <si>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</si>
  <si>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</si>
  <si>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</si>
  <si>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</si>
  <si>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</si>
  <si>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</si>
  <si>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</si>
  <si>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</si>
  <si>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</si>
  <si>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</si>
  <si>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</si>
  <si>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</si>
  <si>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</si>
  <si>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</si>
  <si>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</si>
  <si>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</si>
  <si>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</si>
  <si>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</si>
  <si>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</si>
  <si>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</si>
  <si>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</si>
  <si>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</si>
  <si>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</si>
  <si>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</si>
  <si>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</si>
  <si>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</si>
  <si>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</si>
  <si>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</si>
  <si>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</si>
  <si>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</si>
  <si>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</si>
  <si>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</si>
  <si>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</si>
  <si>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</si>
  <si>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</si>
  <si>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</si>
  <si>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</si>
  <si>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</si>
  <si>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</si>
  <si>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</si>
  <si>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</si>
  <si>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</si>
  <si>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</si>
  <si>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</si>
  <si>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</si>
  <si>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</si>
  <si>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</si>
  <si>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</si>
  <si>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</si>
  <si>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</si>
  <si>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</si>
  <si>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</si>
  <si>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</si>
  <si>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</si>
  <si>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</si>
  <si>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</si>
  <si>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</si>
  <si>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</si>
  <si>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</si>
  <si>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</si>
  <si>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</si>
  <si>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</si>
  <si>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</si>
  <si>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</si>
  <si>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</si>
  <si>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</si>
  <si>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</si>
  <si>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</si>
  <si>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</si>
  <si>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</si>
  <si>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</si>
  <si>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</si>
  <si>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</si>
  <si>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</si>
  <si>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</si>
  <si>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</si>
  <si>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</si>
  <si>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</si>
  <si>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</si>
  <si>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</si>
  <si>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</si>
  <si>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</si>
  <si>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</si>
  <si>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</si>
  <si>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</si>
  <si>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</si>
  <si>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</si>
  <si>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</si>
  <si>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</si>
  <si>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</si>
  <si>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</si>
  <si>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</si>
  <si>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</si>
  <si>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</si>
  <si>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</si>
  <si>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</si>
  <si>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</si>
  <si>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</si>
  <si>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</si>
  <si>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</si>
  <si>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</si>
  <si>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</si>
  <si>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</si>
  <si>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</si>
  <si>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</si>
  <si>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</si>
  <si>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</si>
  <si>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</si>
  <si>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</si>
  <si>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</si>
  <si>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</si>
  <si>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</si>
  <si>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</si>
  <si>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</si>
  <si>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</si>
  <si>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</si>
  <si>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</si>
  <si>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</si>
  <si>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</si>
  <si>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</si>
  <si>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</si>
  <si>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</si>
  <si>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</si>
  <si>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</si>
  <si>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</si>
  <si>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</si>
  <si>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</si>
  <si>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</si>
  <si>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</si>
  <si>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</si>
  <si>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</si>
  <si>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</si>
  <si>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</si>
  <si>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</si>
  <si>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</si>
  <si>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</si>
  <si>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</si>
  <si>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</si>
  <si>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</si>
  <si>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</si>
  <si>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</si>
  <si>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</si>
  <si>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</si>
  <si>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</si>
  <si>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</si>
  <si>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</si>
  <si>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</si>
  <si>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</si>
  <si>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</si>
  <si>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</si>
  <si>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</si>
  <si>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</si>
  <si>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</si>
  <si>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</si>
  <si>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</si>
  <si>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</si>
  <si>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</si>
  <si>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</si>
  <si>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</si>
  <si>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</si>
  <si>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</si>
  <si>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</si>
  <si>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</si>
  <si>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</si>
  <si>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</si>
  <si>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</si>
  <si>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</si>
  <si>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</si>
  <si>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</si>
  <si>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</si>
  <si>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</si>
  <si>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</si>
  <si>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</si>
  <si>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</si>
  <si>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</si>
  <si>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</si>
  <si>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</si>
  <si>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</si>
  <si>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</si>
  <si>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</si>
  <si>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</si>
  <si>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</si>
  <si>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</si>
  <si>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</si>
  <si>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</si>
  <si>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</si>
  <si>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</si>
  <si>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</si>
  <si>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</si>
  <si>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</si>
  <si>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</si>
  <si>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</si>
  <si>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</si>
  <si>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</si>
  <si>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</si>
  <si>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</si>
  <si>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</si>
  <si>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</si>
  <si>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</si>
  <si>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</si>
  <si>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</si>
  <si>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</si>
  <si>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</si>
  <si>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</si>
  <si>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</si>
  <si>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</si>
  <si>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</si>
  <si>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</si>
  <si>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</si>
  <si>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</si>
  <si>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</si>
  <si>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</si>
  <si>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</si>
  <si>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</si>
  <si>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</si>
  <si>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</si>
  <si>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</si>
  <si>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</si>
  <si>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</si>
  <si>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</si>
  <si>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</si>
  <si>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</si>
  <si>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</si>
  <si>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</si>
  <si>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</si>
  <si>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</si>
  <si>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</si>
  <si>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</si>
  <si>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</si>
  <si>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</si>
  <si>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</si>
  <si>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</si>
  <si>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</si>
  <si>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</si>
  <si>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</si>
  <si>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</si>
  <si>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</si>
  <si>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</si>
  <si>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</si>
  <si>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</si>
  <si>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</si>
  <si>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</si>
  <si>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</si>
  <si>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</si>
  <si>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</si>
  <si>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</si>
  <si>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</si>
  <si>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</si>
  <si>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</si>
  <si>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</si>
  <si>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</si>
  <si>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</si>
  <si>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</si>
  <si>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</si>
  <si>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</si>
  <si>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</si>
  <si>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</si>
  <si>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</si>
  <si>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</si>
  <si>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</si>
  <si>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</si>
  <si>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</si>
  <si>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</si>
  <si>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</si>
  <si>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</si>
  <si>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</si>
  <si>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</si>
  <si>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</si>
  <si>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</si>
  <si>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</si>
  <si>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</si>
  <si>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</si>
  <si>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</si>
  <si>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</si>
  <si>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</si>
  <si>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</si>
  <si>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</si>
  <si>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</si>
  <si>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</si>
  <si>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</si>
  <si>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</si>
  <si>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</si>
  <si>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</si>
  <si>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</si>
  <si>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</si>
  <si>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</si>
  <si>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</si>
  <si>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</si>
  <si>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</si>
  <si>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</si>
  <si>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</si>
  <si>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</si>
  <si>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</si>
  <si>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</si>
  <si>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</si>
  <si>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</si>
  <si>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</si>
  <si>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</si>
  <si>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</si>
  <si>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</si>
  <si>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</si>
  <si>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</si>
  <si>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</si>
  <si>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</si>
  <si>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</si>
  <si>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</si>
  <si>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</si>
  <si>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</si>
  <si>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</si>
  <si>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План за 2023.</t>
  </si>
  <si>
    <t>ОРГАНИЗАЦИОНА ЈЕДИНИЦА</t>
  </si>
  <si>
    <t>ВРСТА</t>
  </si>
  <si>
    <t>БРОЈ</t>
  </si>
  <si>
    <t>Клиника за хирургију</t>
  </si>
  <si>
    <t>УКУПНО</t>
  </si>
  <si>
    <t>инт.нега</t>
  </si>
  <si>
    <t>полу инт.</t>
  </si>
  <si>
    <t>станд. н.</t>
  </si>
  <si>
    <t>Клиника за интерну медицину</t>
  </si>
  <si>
    <t>Болница за психијатрију</t>
  </si>
  <si>
    <t>Болница за гинекологију и акушерство</t>
  </si>
  <si>
    <t>Болница за ОРЛ</t>
  </si>
  <si>
    <t>Клиника за урологију</t>
  </si>
  <si>
    <t>Болница за неурологију</t>
  </si>
  <si>
    <t>У К У П Н О</t>
  </si>
  <si>
    <t>Капацитети и коришћење болничких постеља</t>
  </si>
  <si>
    <t>ТАБЕЛА 6</t>
  </si>
  <si>
    <t>Шифра орг.јед.</t>
  </si>
  <si>
    <t>Организациона јединица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</si>
  <si>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</si>
  <si>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</si>
  <si>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</si>
  <si>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</si>
  <si>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</si>
  <si>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 xml:space="preserve">КЛИНИКА ЗА ХИРУРГИЈУ </t>
  </si>
  <si>
    <t xml:space="preserve">КЛИНИКА ЗА ИНТЕРНУ МЕДИЦИНУ </t>
  </si>
  <si>
    <t>БОЛНИЦА ЗА ПСИХИЈАТРИЈУ</t>
  </si>
  <si>
    <t xml:space="preserve"> </t>
  </si>
  <si>
    <t>БОЛНИЦА ЗА ГИНЕКОЛОГИЈУ И АКУШЕРСТВО</t>
  </si>
  <si>
    <t>ГИНЕКОЛОГИЈА</t>
  </si>
  <si>
    <t>АКУШЕРСТВО</t>
  </si>
  <si>
    <t>БОЛНИЦА ЗА ОРЛ</t>
  </si>
  <si>
    <t xml:space="preserve">КЛИНИКА ЗА УРОЛОГИЈУ </t>
  </si>
  <si>
    <t>БОЛНИЦА ЗА НЕУРОЛОГИЈУ</t>
  </si>
  <si>
    <t>БОЛНИЦА ЗА ДЕЧЈЕ ПЛУЋНЕ БОЛЕСТИ И ТБЦ</t>
  </si>
  <si>
    <t>КЛИНИКА ЗА АНЕСТЕЗИОЛОГИЈУ СА ИНТЕНЗИВНИМ ЛЕЧЕЊЕМ</t>
  </si>
  <si>
    <t>COVID PLUS</t>
  </si>
  <si>
    <t>COVID PLUS GINEKOLOGIJA</t>
  </si>
  <si>
    <t>COVID PLUS PEDIJATRIJA</t>
  </si>
  <si>
    <t>Број постеља</t>
  </si>
  <si>
    <t>Број пратилаца</t>
  </si>
  <si>
    <t>Број дана боравка</t>
  </si>
  <si>
    <t>БОЛНИЦА ЗА ОТОРИНОЛАРИНГОЛОГИЈУ</t>
  </si>
  <si>
    <t>Укупно</t>
  </si>
  <si>
    <t>Пратиоци лечених лица</t>
  </si>
  <si>
    <t>ТАБЕЛА 7</t>
  </si>
  <si>
    <t>Капацитети и коришћење дневних болница</t>
  </si>
  <si>
    <t>ТАБЕЛА 8</t>
  </si>
  <si>
    <t>Број постеља/места</t>
  </si>
  <si>
    <t>Број лечених лица</t>
  </si>
  <si>
    <t>Број дана лечења</t>
  </si>
  <si>
    <t xml:space="preserve">Клиника за хирургију </t>
  </si>
  <si>
    <t xml:space="preserve">Клиника за интерну медицину </t>
  </si>
  <si>
    <t xml:space="preserve">Болница за гинекологију </t>
  </si>
  <si>
    <t>Болница за гинекологију - Патологија трудноће</t>
  </si>
  <si>
    <t>Болница  за ОРЛ</t>
  </si>
  <si>
    <t>Клиника  за урологију</t>
  </si>
  <si>
    <t>Клиника  за урологију - Одсек хемодијализе</t>
  </si>
  <si>
    <t>Болница  за неурологију</t>
  </si>
  <si>
    <t>Болница за дечје плућне болести и ТБЦ</t>
  </si>
  <si>
    <t>Служба за ендоскопију</t>
  </si>
  <si>
    <t>Неонатологија</t>
  </si>
  <si>
    <t>ТАБЕЛА 9</t>
  </si>
  <si>
    <t>Постеље</t>
  </si>
  <si>
    <t>Број новорођене деце</t>
  </si>
  <si>
    <t>Врста неге</t>
  </si>
  <si>
    <t>Број</t>
  </si>
  <si>
    <t>Интезивна нега</t>
  </si>
  <si>
    <r>
      <t>10</t>
    </r>
    <r>
      <rPr>
        <sz val="10"/>
        <color indexed="10"/>
        <rFont val="Arial Narrow"/>
        <family val="2"/>
      </rPr>
      <t xml:space="preserve"> </t>
    </r>
  </si>
  <si>
    <t>Полуинтезивна нега</t>
  </si>
  <si>
    <r>
      <t xml:space="preserve"> 19</t>
    </r>
    <r>
      <rPr>
        <sz val="10"/>
        <color indexed="10"/>
        <rFont val="Arial Narrow"/>
        <family val="2"/>
      </rPr>
      <t xml:space="preserve"> </t>
    </r>
  </si>
  <si>
    <t xml:space="preserve">Општа нега </t>
  </si>
  <si>
    <t>Специјална нега</t>
  </si>
  <si>
    <t xml:space="preserve">Табела 10. </t>
  </si>
  <si>
    <t>Специјалистички прегледи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</si>
  <si>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</si>
  <si>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</si>
  <si>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</si>
  <si>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</si>
  <si>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</si>
  <si>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</si>
  <si>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</si>
  <si>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</si>
  <si>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000003</t>
  </si>
  <si>
    <t>Специјалистички преглед први - професор</t>
  </si>
  <si>
    <t>000004</t>
  </si>
  <si>
    <t>Специјалистички преглед контролни – профессор</t>
  </si>
  <si>
    <t>000005</t>
  </si>
  <si>
    <t>Специјалистички преглед први - доцента и примаријуса</t>
  </si>
  <si>
    <t>000006</t>
  </si>
  <si>
    <t>Специјалистички преглед контролни - доцента и примаријуса</t>
  </si>
  <si>
    <t>000008</t>
  </si>
  <si>
    <t>Конзилијарни преглед болесника - 5 учесника</t>
  </si>
  <si>
    <t>090061</t>
  </si>
  <si>
    <t>Специјалистички психијатријски преглед</t>
  </si>
  <si>
    <t>090084</t>
  </si>
  <si>
    <t>Специјалистички психијатријски преглед поновни</t>
  </si>
  <si>
    <t>090062</t>
  </si>
  <si>
    <t>Специјалистицки психијатријски преглед професора</t>
  </si>
  <si>
    <t>090067</t>
  </si>
  <si>
    <t>Специјалистички психијатријски преглед поновни - професора</t>
  </si>
  <si>
    <t>090063</t>
  </si>
  <si>
    <t>Специјалистички психијатријски преглед доцента и примаријуса</t>
  </si>
  <si>
    <t>090086</t>
  </si>
  <si>
    <t>Специјалистички психијатријски преглед поновни- доцента и примаријуса</t>
  </si>
  <si>
    <t>000111</t>
  </si>
  <si>
    <t>Преглед и обрада за инвалидску комисију</t>
  </si>
  <si>
    <t>81846-00</t>
  </si>
  <si>
    <t xml:space="preserve">Риноалерголошки преглед </t>
  </si>
  <si>
    <t>U8184600</t>
  </si>
  <si>
    <t>Специјалистички преглед контролни – професор</t>
  </si>
  <si>
    <t>Служба за физикалну медицину и рехабилитацију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</si>
  <si>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</si>
  <si>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</si>
  <si>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</si>
  <si>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</si>
  <si>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Клиника за анестезију</t>
  </si>
  <si>
    <t>Служба за радиолошку дијагностику</t>
  </si>
  <si>
    <t>Прегледи у оквиру организованог скрининга рака*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</si>
  <si>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</si>
  <si>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</si>
  <si>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Сви прегледи укупно</t>
  </si>
  <si>
    <t>Специјалистички прегледи - УКУПНО</t>
  </si>
  <si>
    <t>ТАБЕЛА 10 A</t>
  </si>
  <si>
    <t>ТАБЕЛА 11</t>
  </si>
  <si>
    <t>Р.бр.</t>
  </si>
  <si>
    <t>ШИФРА ОРГАНИЗАЦИОНЕ ЈЕДИНИЦЕ</t>
  </si>
  <si>
    <t>БРОЈ 
ПОСТЕЉА</t>
  </si>
  <si>
    <t xml:space="preserve">БРОЈ ОПЕРАЦИОНИХ САЛА  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</si>
  <si>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</si>
  <si>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</si>
  <si>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</si>
  <si>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</si>
  <si>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</si>
  <si>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</si>
  <si>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КЛИНИКА ЗА ХИРУРГИЈУ</t>
  </si>
  <si>
    <t>КЛИНИКА ЗА УРОЛОГИЈУ</t>
  </si>
  <si>
    <t xml:space="preserve">БОЛНИЦА ЗА ОРЛ </t>
  </si>
  <si>
    <t>БОЛНИЦА ЗА ГИНЕКОЛОГИЈУ И АКУШЕРСТВИО</t>
  </si>
  <si>
    <t>РФЗО</t>
  </si>
  <si>
    <t>Прво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</si>
  <si>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</si>
  <si>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L012831</t>
  </si>
  <si>
    <t xml:space="preserve">Седимент плеуралног пунктата </t>
  </si>
  <si>
    <t>L000018</t>
  </si>
  <si>
    <t xml:space="preserve">Узорковање крви (микроузорковање) </t>
  </si>
  <si>
    <t>L000042*</t>
  </si>
  <si>
    <t>Пријем, контрола квалитета узорка и припрема узорка за лабораторијска испитивања*</t>
  </si>
  <si>
    <t>L000265</t>
  </si>
  <si>
    <t>Ц-реактивни протеин (ЦРП) у крви - ПОЦТ методом</t>
  </si>
  <si>
    <t>L000703</t>
  </si>
  <si>
    <t>L011510</t>
  </si>
  <si>
    <t xml:space="preserve">Седимент, диференцијално бројање у ликвору </t>
  </si>
  <si>
    <t>L013995</t>
  </si>
  <si>
    <t>Еозинофили (Ео) у крви</t>
  </si>
  <si>
    <t>L014084</t>
  </si>
  <si>
    <t>Крвна слика (Ер, Ле, Хцт, Хб, Тр, ЛеФ)</t>
  </si>
  <si>
    <t>L014100</t>
  </si>
  <si>
    <t>Крвна слика на аутоматском бројачу високог степена специфичности</t>
  </si>
  <si>
    <t>L014126</t>
  </si>
  <si>
    <t>Леукоцитна формула (ЛеФ) - ручно, са посебном идентификацијом патолошких ћелија</t>
  </si>
  <si>
    <t>L014134</t>
  </si>
  <si>
    <t>Лупус Еритематодес (ЛЕ) ћелије из крви или костне сржи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</si>
  <si>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</si>
  <si>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</si>
  <si>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</si>
  <si>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</si>
  <si>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</si>
  <si>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</si>
  <si>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</si>
  <si>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</si>
  <si>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L014191</t>
  </si>
  <si>
    <t>Осмотска резистенција еритроцита</t>
  </si>
  <si>
    <t>L014209</t>
  </si>
  <si>
    <t xml:space="preserve">Седиментација еритроцита (СЕ) </t>
  </si>
  <si>
    <t>L015271</t>
  </si>
  <si>
    <t xml:space="preserve">Време крварења (Дуке) </t>
  </si>
  <si>
    <t>L015289</t>
  </si>
  <si>
    <t xml:space="preserve">Време крварења (Ивy) </t>
  </si>
  <si>
    <t>L015412</t>
  </si>
  <si>
    <t xml:space="preserve">Цитолошки преглед костне сржи </t>
  </si>
  <si>
    <t>L015453</t>
  </si>
  <si>
    <t xml:space="preserve">Одређивање гвожђа у костној сржи по Пеарлс-у </t>
  </si>
  <si>
    <t>L015461</t>
  </si>
  <si>
    <t xml:space="preserve">Преглед отиска биоптата костне сржи </t>
  </si>
  <si>
    <t>L029520</t>
  </si>
  <si>
    <t>Преглед размаза спутума</t>
  </si>
  <si>
    <t>L000257</t>
  </si>
  <si>
    <t>Циклоспорин А (CyA) у крви</t>
  </si>
  <si>
    <t>L000331</t>
  </si>
  <si>
    <t>Глукоза толеранс тест (тест оптерећења глукозом, ГТТ-орални) - глукоза у крви</t>
  </si>
  <si>
    <t>L000349</t>
  </si>
  <si>
    <t>Глукоза у капиларној крви - ПОЦТ методом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</si>
  <si>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</si>
  <si>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</si>
  <si>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</si>
  <si>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</si>
  <si>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</si>
  <si>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</si>
  <si>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</si>
  <si>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</si>
  <si>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</si>
  <si>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</si>
  <si>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</si>
  <si>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</si>
  <si>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L001859</t>
  </si>
  <si>
    <t xml:space="preserve">Бикарбонати (угљен-диоксид, укупан) у серуму - јонселективном електродом (ЈСЕ)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</si>
  <si>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</si>
  <si>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</si>
  <si>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</si>
  <si>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</si>
  <si>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</si>
  <si>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</si>
  <si>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</si>
  <si>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</si>
  <si>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</si>
  <si>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</si>
  <si>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</si>
  <si>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</si>
  <si>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</si>
  <si>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</si>
  <si>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L002758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</si>
  <si>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</si>
  <si>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</si>
  <si>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</si>
  <si>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</si>
  <si>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L002824</t>
  </si>
  <si>
    <t xml:space="preserve">Холестерол (укупан)/ХДЛ -холестерол однос у серуму - спектрофотометрија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</si>
  <si>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</si>
  <si>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</si>
  <si>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</si>
  <si>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</si>
  <si>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L002923</t>
  </si>
  <si>
    <t xml:space="preserve">Холинестераза (ЦХЕ) у серуму </t>
  </si>
  <si>
    <t>L003061</t>
  </si>
  <si>
    <t xml:space="preserve">Имуноглобулин А (ИгА) у серуму - имунотурбидиметријом </t>
  </si>
  <si>
    <t>L003145</t>
  </si>
  <si>
    <t xml:space="preserve">Имуноглобулин Г (ИгГ) у серуму - имунотурбидиметријом </t>
  </si>
  <si>
    <t>L003251</t>
  </si>
  <si>
    <t xml:space="preserve">Имуноглобулин М (ИгМ) у серуму - имунотурбидиметријом </t>
  </si>
  <si>
    <t>L003293</t>
  </si>
  <si>
    <t xml:space="preserve">Индекс атеросклерозе (ЛДЛ-/ХДЛ - холестерол) у серуму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</si>
  <si>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</si>
  <si>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</si>
  <si>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</si>
  <si>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</si>
  <si>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L003962</t>
  </si>
  <si>
    <t xml:space="preserve">Кисела фосфатаза (АцП), простатична (простатична кисела фосфатаза, ПАП) у серуму </t>
  </si>
  <si>
    <t>L004234</t>
  </si>
  <si>
    <t xml:space="preserve">Креатин киназа (ЦК) у серуму - спектрофотометрија </t>
  </si>
  <si>
    <t>L004242</t>
  </si>
  <si>
    <t xml:space="preserve">Креатин киназа ЦК-МБ (изоензим креатин киназе, ЦК-2)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</si>
  <si>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</si>
  <si>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</si>
  <si>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</si>
  <si>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</si>
  <si>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L004523</t>
  </si>
  <si>
    <t>Липаза у серуму</t>
  </si>
  <si>
    <t>L004572</t>
  </si>
  <si>
    <t xml:space="preserve">Литијум у серуму - спектрофотометријом </t>
  </si>
  <si>
    <t>L004655</t>
  </si>
  <si>
    <t xml:space="preserve">Магнезијум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</si>
  <si>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</si>
  <si>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</si>
  <si>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</si>
  <si>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</si>
  <si>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L005298</t>
  </si>
  <si>
    <t xml:space="preserve">Прокалцитонин (ПЦТ) у серуму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</si>
  <si>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</si>
  <si>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</si>
  <si>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</si>
  <si>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</si>
  <si>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</si>
  <si>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</si>
  <si>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</si>
  <si>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</si>
  <si>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</si>
  <si>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</si>
  <si>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L007039</t>
  </si>
  <si>
    <t xml:space="preserve">Амонијум јон у плазми </t>
  </si>
  <si>
    <t>L008037</t>
  </si>
  <si>
    <t>Л - Лактат</t>
  </si>
  <si>
    <t>L008912</t>
  </si>
  <si>
    <t xml:space="preserve">Алфа-амилаза у урину </t>
  </si>
  <si>
    <t>L009035</t>
  </si>
  <si>
    <t xml:space="preserve">Глукоза у урину </t>
  </si>
  <si>
    <t>L009241</t>
  </si>
  <si>
    <t xml:space="preserve">Калцијум у урину </t>
  </si>
  <si>
    <t>L009266</t>
  </si>
  <si>
    <t xml:space="preserve">Кетонска тела (ацетон) у урину </t>
  </si>
  <si>
    <t>L009639</t>
  </si>
  <si>
    <t xml:space="preserve">Албумин (микроалбуминурија) у дневном урину </t>
  </si>
  <si>
    <t>L009910</t>
  </si>
  <si>
    <t xml:space="preserve">Фосфор, неоргански у дневном урину </t>
  </si>
  <si>
    <t>L009969</t>
  </si>
  <si>
    <t xml:space="preserve">Глукоза у дневном урину </t>
  </si>
  <si>
    <t>L009993</t>
  </si>
  <si>
    <t xml:space="preserve">Хлориди у дневном урину </t>
  </si>
  <si>
    <t>L010173</t>
  </si>
  <si>
    <t xml:space="preserve">Калцијум у дневном урину </t>
  </si>
  <si>
    <t>L010181</t>
  </si>
  <si>
    <t xml:space="preserve">Калијум у дневном урину </t>
  </si>
  <si>
    <t>L010264</t>
  </si>
  <si>
    <t xml:space="preserve">Креатинин клиренс у дневном урину </t>
  </si>
  <si>
    <t>L010272</t>
  </si>
  <si>
    <t xml:space="preserve">Креатинин у дневном урину - спектрофотометријом </t>
  </si>
  <si>
    <t>L010389</t>
  </si>
  <si>
    <t xml:space="preserve">Магнезијум у дневном урину </t>
  </si>
  <si>
    <t>L010447</t>
  </si>
  <si>
    <t xml:space="preserve">Мокраћна киселина у дневном урину </t>
  </si>
  <si>
    <t>L010462</t>
  </si>
  <si>
    <t xml:space="preserve">Натријум у дневном урину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</si>
  <si>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</si>
  <si>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</si>
  <si>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</si>
  <si>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</si>
  <si>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</si>
  <si>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</si>
  <si>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</si>
  <si>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</si>
  <si>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</si>
  <si>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</si>
  <si>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</si>
  <si>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</si>
  <si>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L012401</t>
  </si>
  <si>
    <t xml:space="preserve">Хемоглобин (крв) (ФОБТ) у фецесу - имунохемијски 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</si>
  <si>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</si>
  <si>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</si>
  <si>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</si>
  <si>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</si>
  <si>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</si>
  <si>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</si>
  <si>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L012823</t>
  </si>
  <si>
    <t xml:space="preserve">Ривалта у плеуралном пунктату </t>
  </si>
  <si>
    <t>L013235</t>
  </si>
  <si>
    <t xml:space="preserve">Мокраћни камен-састојци </t>
  </si>
  <si>
    <t>L013920</t>
  </si>
  <si>
    <t>Хлориди у зноју</t>
  </si>
  <si>
    <t>L014720</t>
  </si>
  <si>
    <t xml:space="preserve">Фибриноген у плазми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</si>
  <si>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</si>
  <si>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</si>
  <si>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L008979</t>
  </si>
  <si>
    <t xml:space="preserve">Целокупни преглед урина - ручно </t>
  </si>
  <si>
    <t>L009472</t>
  </si>
  <si>
    <t xml:space="preserve">Седимент урина </t>
  </si>
  <si>
    <t>Узимање материјала са коже и видљивих слузокожа за микролошки, бактериолошки и цитолошки преглед</t>
  </si>
  <si>
    <t xml:space="preserve"> L019315</t>
  </si>
  <si>
    <t>Бактериолошки преглед ока или коњунктиве</t>
  </si>
  <si>
    <t xml:space="preserve"> L019372</t>
  </si>
  <si>
    <t>Бактериолошки преглед течности из примарно стерилних подручја</t>
  </si>
  <si>
    <t xml:space="preserve"> L019430</t>
  </si>
  <si>
    <t>Биохемијска идентификација ентеробактерија тестовима припремљеним у лабораторији</t>
  </si>
  <si>
    <t xml:space="preserve"> L019943</t>
  </si>
  <si>
    <t>Идентификација Салмонелла спп. или Схигелла спп. или Есцхерицхиа цоли О:157/или Цампyлобацтер спп.</t>
  </si>
  <si>
    <t>L019125</t>
  </si>
  <si>
    <t>Антистрептолизин О тест (АСОТ) - латеx аглутинационим тестом</t>
  </si>
  <si>
    <t>L019166</t>
  </si>
  <si>
    <t>Бактериолошки преглед бриса носа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</si>
  <si>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</si>
  <si>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</si>
  <si>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</si>
  <si>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</si>
  <si>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</si>
  <si>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</si>
  <si>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</si>
  <si>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</si>
  <si>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</si>
  <si>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</si>
  <si>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</si>
  <si>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</si>
  <si>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</si>
  <si>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Бактериолошки преглед искашљаја или трахеалног аспирата или бронхоалвеоларног лавата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</si>
  <si>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</si>
  <si>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</si>
  <si>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</si>
  <si>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</si>
  <si>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L019364</t>
  </si>
  <si>
    <t>Бактериолошки преглед столице на Yерсиниа ентероцолитица</t>
  </si>
  <si>
    <t>L019380</t>
  </si>
  <si>
    <t>Бактериолошки преглед узорака на Неиссериа гоноррхоеае</t>
  </si>
  <si>
    <t>L019398</t>
  </si>
  <si>
    <t>Бактериолошки преглед жучи</t>
  </si>
  <si>
    <t>L019448</t>
  </si>
  <si>
    <t>Биохемијска идентификација Ентероцоццус врста</t>
  </si>
  <si>
    <t>L019455</t>
  </si>
  <si>
    <t>Биохемијска идентификација Мораxелла врста</t>
  </si>
  <si>
    <t>L019463</t>
  </si>
  <si>
    <t>Биохемијска идентификација Стапхyлоцоццус врста</t>
  </si>
  <si>
    <t>L019489</t>
  </si>
  <si>
    <t xml:space="preserve">Биохемијски тест комерцијалним диском/таблетом </t>
  </si>
  <si>
    <t>L019711</t>
  </si>
  <si>
    <t>Детекција бета-латамаза проширеног спектра</t>
  </si>
  <si>
    <t>L019729</t>
  </si>
  <si>
    <t>Детекција бета-латамаза проширеног спектра за грам позитивне бактерије</t>
  </si>
  <si>
    <t>L019828</t>
  </si>
  <si>
    <t xml:space="preserve">Директна детекција бактеријских антигена у биолошком материјалу комерцијалним тестом </t>
  </si>
  <si>
    <t>L019844</t>
  </si>
  <si>
    <t>Доказивање продукције или присуства токсина Цлостридиум диффицилае А или Б</t>
  </si>
  <si>
    <t>L019851</t>
  </si>
  <si>
    <t>Хемокултура аеробно, аутоматским системом</t>
  </si>
  <si>
    <t>L019877</t>
  </si>
  <si>
    <t>Хемокултура анаеробно, аутоматским системом</t>
  </si>
  <si>
    <t>L019901</t>
  </si>
  <si>
    <t>Идентификација бактерија аутоматским системом</t>
  </si>
  <si>
    <t>L019927</t>
  </si>
  <si>
    <t>Идентификација Хаемопхилус врста факторима раста</t>
  </si>
  <si>
    <t>L019976</t>
  </si>
  <si>
    <t>Identifikacija Yersinia enterocolitica ili E. coli O:157</t>
  </si>
  <si>
    <t>L019984</t>
  </si>
  <si>
    <t>Испитивање антибиотске осетљивости бактерија аутоматским системом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</si>
  <si>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</si>
  <si>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</si>
  <si>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</si>
  <si>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</si>
  <si>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L020107</t>
  </si>
  <si>
    <t>Изолација и испитивање антибиотске осетљивости У. уреалyтицум и М. хоминис</t>
  </si>
  <si>
    <t>L020131</t>
  </si>
  <si>
    <t>Изолација метицилин-резистентног Staphylococcus aureus</t>
  </si>
  <si>
    <t>L020149</t>
  </si>
  <si>
    <t>Изолација микроорганизма субкултуром</t>
  </si>
  <si>
    <t>L020156</t>
  </si>
  <si>
    <t xml:space="preserve">Изолација ванкомицин-резистентних Enterococcus vrsta </t>
  </si>
  <si>
    <t>L020206</t>
  </si>
  <si>
    <t>Микроскопски преглед бојеног препарата</t>
  </si>
  <si>
    <t>L020248</t>
  </si>
  <si>
    <t>Одређивање вредности МИК-а за један антибиотик</t>
  </si>
  <si>
    <t>L020289</t>
  </si>
  <si>
    <t>Преглед вагиналног бриса на бактеријску вагинозу прегледом бојеног препарата</t>
  </si>
  <si>
    <t>L020305</t>
  </si>
  <si>
    <t xml:space="preserve">Серолошка идентификација бета - хемолитичног стрептокока комерцијалним тестом </t>
  </si>
  <si>
    <t>L020313</t>
  </si>
  <si>
    <t>L020339</t>
  </si>
  <si>
    <t>Серолошка идентификација серогрупе Салмонелла ентерица</t>
  </si>
  <si>
    <t>L020347</t>
  </si>
  <si>
    <t>Serološka identifikacija serotipa Salmonella enterica</t>
  </si>
  <si>
    <t>L020354</t>
  </si>
  <si>
    <t>Серолошка идентификација Схигелла врста</t>
  </si>
  <si>
    <t>L020362</t>
  </si>
  <si>
    <t>Серолошка идентификација Стапхyлоцоццус ауреус</t>
  </si>
  <si>
    <t>L020370</t>
  </si>
  <si>
    <t xml:space="preserve">Серолошка идентификација Streptococcus pneumoniae </t>
  </si>
  <si>
    <t>L020396</t>
  </si>
  <si>
    <t>Уринокултура</t>
  </si>
  <si>
    <t>L020438</t>
  </si>
  <si>
    <t>Детекција антигена рота вируса у столици</t>
  </si>
  <si>
    <t>L020787</t>
  </si>
  <si>
    <t>L020788</t>
  </si>
  <si>
    <t>L020917</t>
  </si>
  <si>
    <t>Брзи тест за детекцију копро-антигена Ентамоеба хистолyтица/диспар</t>
  </si>
  <si>
    <t>L021030</t>
  </si>
  <si>
    <t>Идентификација паразита (helminti)</t>
  </si>
  <si>
    <t>L021253</t>
  </si>
  <si>
    <t xml:space="preserve">Преглед перианалног отиска на хелминте </t>
  </si>
  <si>
    <t>L021303</t>
  </si>
  <si>
    <t>Преглед столице на паразите - методом концентрације</t>
  </si>
  <si>
    <t>L021311</t>
  </si>
  <si>
    <t>Преглед столице на паразите (нативни препарат)</t>
  </si>
  <si>
    <t>L021469</t>
  </si>
  <si>
    <t>Директан бојени препарат на гљиве</t>
  </si>
  <si>
    <t>L021543</t>
  </si>
  <si>
    <t>Идентификација плесни (осим дерматофита)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</si>
  <si>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</si>
  <si>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</si>
  <si>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</si>
  <si>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</si>
  <si>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</si>
  <si>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</si>
  <si>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</si>
  <si>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</si>
  <si>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L030197</t>
  </si>
  <si>
    <t>Мултиплекс PCR или Real-time PCR тест за откривање вируса узрочника одређених обољења</t>
  </si>
  <si>
    <t>L030361</t>
  </si>
  <si>
    <t>Детекција Clostridium difficilae GDH Ag у столици ELISA/ELFA тестом</t>
  </si>
  <si>
    <t>L019422</t>
  </si>
  <si>
    <t>Биохемијска индентификација бета-хемолитичког стрептакока</t>
  </si>
  <si>
    <t>L019471</t>
  </si>
  <si>
    <t>Биохемијска индентификација Streptococcus pneumoniae</t>
  </si>
  <si>
    <t>L026526</t>
  </si>
  <si>
    <t>Израда једног необојеног серијског препарата</t>
  </si>
  <si>
    <t>L012658</t>
  </si>
  <si>
    <t>Aденозин деаминаза (AДA) у плеуралном пунктату</t>
  </si>
  <si>
    <t>L026534</t>
  </si>
  <si>
    <t xml:space="preserve">Бојење једног серијског препарата ХЕ методом </t>
  </si>
  <si>
    <t>L026542</t>
  </si>
  <si>
    <t xml:space="preserve">ЕX ТЕМПОРЕ анализа добијеног материјала    </t>
  </si>
  <si>
    <t>L026559</t>
  </si>
  <si>
    <t>Консултативна или компаративна анализа биоптичког материјала</t>
  </si>
  <si>
    <t>L026583</t>
  </si>
  <si>
    <t>Преглед исечка усне</t>
  </si>
  <si>
    <t>L026591</t>
  </si>
  <si>
    <t>Преглед ресекованог дела усне</t>
  </si>
  <si>
    <t>L026609</t>
  </si>
  <si>
    <t>Преглед промене на исечку језика</t>
  </si>
  <si>
    <t>L026617</t>
  </si>
  <si>
    <t xml:space="preserve">Преглед промене на уклоњеном делу језика </t>
  </si>
  <si>
    <t>L026633</t>
  </si>
  <si>
    <t>Преглед промене на исечку слузнице уста односно гингиве добијене биопсијом</t>
  </si>
  <si>
    <t>L026641</t>
  </si>
  <si>
    <t>Преглед уклоњене промене слузнице уста односно гингиве добијене ресекцијом</t>
  </si>
  <si>
    <t>L026658</t>
  </si>
  <si>
    <t>Преглед исечка слузокоже фаринкса односно назофаринкса добијене биопсијом</t>
  </si>
  <si>
    <t>L026674</t>
  </si>
  <si>
    <t>Преглед уклоњене дентогене цисте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</si>
  <si>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</si>
  <si>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</si>
  <si>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</si>
  <si>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</si>
  <si>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L026708</t>
  </si>
  <si>
    <t>Преглед уклоњене целе пљувачне жлезде</t>
  </si>
  <si>
    <t>L026716</t>
  </si>
  <si>
    <t>Преглед узорка слузокоже носа добијене биопсијом</t>
  </si>
  <si>
    <t>L026724</t>
  </si>
  <si>
    <t>Преглед узорка слузокоже параназалних шупљина добијеног биопсијом</t>
  </si>
  <si>
    <t>L026732</t>
  </si>
  <si>
    <t>Преглед уклоњеног тумора носа односно синуса</t>
  </si>
  <si>
    <t>L026740</t>
  </si>
  <si>
    <t>Преглед исечка тонзиле</t>
  </si>
  <si>
    <t>L026757</t>
  </si>
  <si>
    <t>Преглед уклоњене тонзиле</t>
  </si>
  <si>
    <t>L026765</t>
  </si>
  <si>
    <t>Преглед уклоњеног тумора фаринкса односно назофаринкса</t>
  </si>
  <si>
    <t>L026773</t>
  </si>
  <si>
    <t>Преглед исечка ларинкса добијеног биопсијом</t>
  </si>
  <si>
    <t>L026781</t>
  </si>
  <si>
    <t>Преглед уклоњеног тумора ларинкса</t>
  </si>
  <si>
    <t>L026799</t>
  </si>
  <si>
    <t xml:space="preserve">Преглед промене на уклоњеном делу ларинкса </t>
  </si>
  <si>
    <t>L026807</t>
  </si>
  <si>
    <t>Преглед промене на целом уклоњеном ларинксу</t>
  </si>
  <si>
    <t>L026815</t>
  </si>
  <si>
    <t xml:space="preserve">Преглед промене на уклоњеном целом ларинксу и околним структурама </t>
  </si>
  <si>
    <t>L026823</t>
  </si>
  <si>
    <t>Преглед промене на дела уклоњене аурикуле</t>
  </si>
  <si>
    <t>L026849</t>
  </si>
  <si>
    <t>Преглед исечка спољашњег ушног канала добијеног биопсијом</t>
  </si>
  <si>
    <t>L026864</t>
  </si>
  <si>
    <t>Преглед мастоида</t>
  </si>
  <si>
    <t>L026898</t>
  </si>
  <si>
    <t>Преглед исечка трахеје односно бронха добијеног биопсијом</t>
  </si>
  <si>
    <t>L026989</t>
  </si>
  <si>
    <t>Преглед ресектата тумора плеуре</t>
  </si>
  <si>
    <t>L027086</t>
  </si>
  <si>
    <t>L027201</t>
  </si>
  <si>
    <t>L027243</t>
  </si>
  <si>
    <t xml:space="preserve">Преглед биоптата зида артерије, вене, синтетичког графта </t>
  </si>
  <si>
    <t>L027367</t>
  </si>
  <si>
    <t xml:space="preserve">Преглед једног лимфног чвора </t>
  </si>
  <si>
    <t>L027375</t>
  </si>
  <si>
    <t xml:space="preserve">Преглед анатомске групе лимфних чворова </t>
  </si>
  <si>
    <t>L027383</t>
  </si>
  <si>
    <t xml:space="preserve">Преглед сентинел лимфног чвора односно чворова </t>
  </si>
  <si>
    <t>L027391</t>
  </si>
  <si>
    <t>L027409</t>
  </si>
  <si>
    <t xml:space="preserve">Преглед биоптата тумора дојке </t>
  </si>
  <si>
    <t>L027417</t>
  </si>
  <si>
    <t xml:space="preserve">Преглед лежишта тумора дојке </t>
  </si>
  <si>
    <t>L027425</t>
  </si>
  <si>
    <t xml:space="preserve">Прегледа биоптата тумора дојке са кожом </t>
  </si>
  <si>
    <t>L027433</t>
  </si>
  <si>
    <t xml:space="preserve">Преглед уклоњеног тумора дојке </t>
  </si>
  <si>
    <t>L027441</t>
  </si>
  <si>
    <t>L027458</t>
  </si>
  <si>
    <t xml:space="preserve">Преглед ретромамиларног простора </t>
  </si>
  <si>
    <t>L027466</t>
  </si>
  <si>
    <t xml:space="preserve">Преглед квадранта дојке </t>
  </si>
  <si>
    <t>L027474</t>
  </si>
  <si>
    <t xml:space="preserve">Преглед целе дојке </t>
  </si>
  <si>
    <t>L027482</t>
  </si>
  <si>
    <t xml:space="preserve">Преглед капсуле протезе дојке </t>
  </si>
  <si>
    <t>L027508</t>
  </si>
  <si>
    <t xml:space="preserve">Преглед делимично уклоњене штитњаче </t>
  </si>
  <si>
    <t>L027516</t>
  </si>
  <si>
    <t xml:space="preserve">Преглед уклоњеног лобуса штитњаче са истмусом </t>
  </si>
  <si>
    <t>L027524</t>
  </si>
  <si>
    <t xml:space="preserve">Преглед целе штитњаче </t>
  </si>
  <si>
    <t>L027532</t>
  </si>
  <si>
    <t xml:space="preserve">Преглед цисте врата </t>
  </si>
  <si>
    <t>L027540</t>
  </si>
  <si>
    <t xml:space="preserve">Преглед уклоњене паратиреоидне жлезде односно жлезди </t>
  </si>
  <si>
    <t>L027557</t>
  </si>
  <si>
    <t xml:space="preserve">Преглед биоптата надбубрежне жлезде </t>
  </si>
  <si>
    <t>L027565</t>
  </si>
  <si>
    <t xml:space="preserve">Преглед уклоњене надбубрежне жлезде односно жлезди </t>
  </si>
  <si>
    <t>L027607</t>
  </si>
  <si>
    <t xml:space="preserve">Преглед ендоскопског узорка: једњака односно желуца односно танког односно дебелог црева односно аналног канала </t>
  </si>
  <si>
    <t>L027615</t>
  </si>
  <si>
    <t>L027623</t>
  </si>
  <si>
    <t xml:space="preserve">Преглед уклоњеног једњака </t>
  </si>
  <si>
    <t>L027631</t>
  </si>
  <si>
    <t xml:space="preserve">Преглед полипа желуца, односно танког црева односно дебелог црева </t>
  </si>
  <si>
    <t>L027649</t>
  </si>
  <si>
    <t xml:space="preserve">Преглед ресекованог једњака и проксималног дела желуца </t>
  </si>
  <si>
    <t>L027656</t>
  </si>
  <si>
    <t xml:space="preserve">Преглед делимично ресекованог желуца </t>
  </si>
  <si>
    <t>L027664</t>
  </si>
  <si>
    <t xml:space="preserve">Преглед целог желуца </t>
  </si>
  <si>
    <t>L027672</t>
  </si>
  <si>
    <t xml:space="preserve">Преглед уклоњеног дела желуца са делом дуоденума </t>
  </si>
  <si>
    <t>L027680</t>
  </si>
  <si>
    <t xml:space="preserve">Преглед уклоњеног целог желуца са делом дуоденума </t>
  </si>
  <si>
    <t>L027698</t>
  </si>
  <si>
    <t xml:space="preserve">Преглед уклоњеног целог желуца са оментумом и слезином </t>
  </si>
  <si>
    <t>L027706</t>
  </si>
  <si>
    <t xml:space="preserve">Прегледа дела желуца са делом панкреасом </t>
  </si>
  <si>
    <t>L027714</t>
  </si>
  <si>
    <t xml:space="preserve">Преглед дела дуоденума и главе панкреаса </t>
  </si>
  <si>
    <t>L027722</t>
  </si>
  <si>
    <t xml:space="preserve">Преглед уклоњеног репа панкреаса са слезином </t>
  </si>
  <si>
    <t>L027730</t>
  </si>
  <si>
    <t xml:space="preserve">Преглед дела танког црева </t>
  </si>
  <si>
    <t>L027748</t>
  </si>
  <si>
    <t xml:space="preserve">Преглед дела дебелог црева </t>
  </si>
  <si>
    <t>L027755</t>
  </si>
  <si>
    <t xml:space="preserve">Преглед ректума </t>
  </si>
  <si>
    <t>L027789</t>
  </si>
  <si>
    <t xml:space="preserve">Преглед дела мегаколона </t>
  </si>
  <si>
    <t>L027797</t>
  </si>
  <si>
    <t xml:space="preserve">Преглед целог колона </t>
  </si>
  <si>
    <t>L027805</t>
  </si>
  <si>
    <t xml:space="preserve">Преглед хемороидалног нодуса </t>
  </si>
  <si>
    <t>L027813</t>
  </si>
  <si>
    <t xml:space="preserve">Преглед узорка јетре добијеног пункционом биопсијом </t>
  </si>
  <si>
    <t>L027821</t>
  </si>
  <si>
    <t xml:space="preserve">Преглед хируршки уклоњене промене у јетри </t>
  </si>
  <si>
    <t>L027839</t>
  </si>
  <si>
    <t xml:space="preserve">Преглед уклоњеног дела јетре </t>
  </si>
  <si>
    <t>L027854</t>
  </si>
  <si>
    <t xml:space="preserve">Преглед жучне кесе </t>
  </si>
  <si>
    <t>L027862</t>
  </si>
  <si>
    <t xml:space="preserve">Преглед екстрахепатичних жучних путева </t>
  </si>
  <si>
    <t>L027870</t>
  </si>
  <si>
    <t xml:space="preserve">Преглед апендикса </t>
  </si>
  <si>
    <t>L027888</t>
  </si>
  <si>
    <t xml:space="preserve">Преглед узорка панкреаса добијеног танком иглом </t>
  </si>
  <si>
    <t>L027896</t>
  </si>
  <si>
    <t xml:space="preserve">Преглед дела панкреаса </t>
  </si>
  <si>
    <t>L027904</t>
  </si>
  <si>
    <t xml:space="preserve">Преглед исечка оментума, перитонеума добијена биопсијом </t>
  </si>
  <si>
    <t>L027912</t>
  </si>
  <si>
    <t xml:space="preserve">Преглед тумора оментума односно перитонеума односно ретроперитонеума </t>
  </si>
  <si>
    <t>L027920</t>
  </si>
  <si>
    <t xml:space="preserve">Преглед слезине </t>
  </si>
  <si>
    <t>L027938</t>
  </si>
  <si>
    <t xml:space="preserve">Преглед биоптата коже </t>
  </si>
  <si>
    <t>L027946</t>
  </si>
  <si>
    <t xml:space="preserve">Преглед промене на кожи без одређивања граница </t>
  </si>
  <si>
    <t>L027953</t>
  </si>
  <si>
    <t xml:space="preserve">Преглед промене на кожи са одређивањем граница </t>
  </si>
  <si>
    <t>L027979</t>
  </si>
  <si>
    <t xml:space="preserve">Преглед дела односно целог нокта </t>
  </si>
  <si>
    <t>L027987</t>
  </si>
  <si>
    <t xml:space="preserve">Преглед поткожне промене </t>
  </si>
  <si>
    <t>L027995</t>
  </si>
  <si>
    <t xml:space="preserve">Преглед тумора меких ткива без одређивања граница </t>
  </si>
  <si>
    <t>L028001</t>
  </si>
  <si>
    <t xml:space="preserve">Преглед тумора меких ткива са одређивањем граница </t>
  </si>
  <si>
    <t>L028019</t>
  </si>
  <si>
    <t xml:space="preserve">Преглед дела тумора меких ткива </t>
  </si>
  <si>
    <t>L028076</t>
  </si>
  <si>
    <t xml:space="preserve">Преглед биоптата костне сржи </t>
  </si>
  <si>
    <t>L028118</t>
  </si>
  <si>
    <t>L028134</t>
  </si>
  <si>
    <t xml:space="preserve">Преглед дела мандибуле односно максиле </t>
  </si>
  <si>
    <t>L028316</t>
  </si>
  <si>
    <t xml:space="preserve">Преглед узорка пениса </t>
  </si>
  <si>
    <t>L028324</t>
  </si>
  <si>
    <t xml:space="preserve">Преглед препуцијума </t>
  </si>
  <si>
    <t>L028332</t>
  </si>
  <si>
    <t xml:space="preserve">Преглед дела пениса </t>
  </si>
  <si>
    <t>L028340</t>
  </si>
  <si>
    <t xml:space="preserve">Преглед целог пениса </t>
  </si>
  <si>
    <t>L028357</t>
  </si>
  <si>
    <t xml:space="preserve">Преглед узорка уретре добијеног биопсијом </t>
  </si>
  <si>
    <t>L028365</t>
  </si>
  <si>
    <t xml:space="preserve">Преглед узорка дуктус деференса добијеног биопсијом </t>
  </si>
  <si>
    <t>L028373</t>
  </si>
  <si>
    <t xml:space="preserve">Преглед узорка епидидимиса добијеног биопсијом </t>
  </si>
  <si>
    <t>L028381</t>
  </si>
  <si>
    <t xml:space="preserve">Преглед овојнице тестиса добијене биопсијом </t>
  </si>
  <si>
    <t>L028399</t>
  </si>
  <si>
    <t xml:space="preserve">Преглед исечка тестиса добијена биопсијом </t>
  </si>
  <si>
    <t>L028407</t>
  </si>
  <si>
    <t xml:space="preserve">Преглед једног тестиса у целини </t>
  </si>
  <si>
    <t>L028415</t>
  </si>
  <si>
    <t>L028423</t>
  </si>
  <si>
    <t xml:space="preserve">Преглед врата бешике и простате </t>
  </si>
  <si>
    <t>L028431</t>
  </si>
  <si>
    <t xml:space="preserve">Преглед узорка простате добијена биопсијом </t>
  </si>
  <si>
    <t>L028449</t>
  </si>
  <si>
    <t xml:space="preserve">Преглед трансуретрално ресековане простате (ТУР) </t>
  </si>
  <si>
    <t>L028456</t>
  </si>
  <si>
    <t xml:space="preserve">Преглед дела простате </t>
  </si>
  <si>
    <t>L028464</t>
  </si>
  <si>
    <t xml:space="preserve">Преглед целе простате </t>
  </si>
  <si>
    <t>L028472</t>
  </si>
  <si>
    <t xml:space="preserve">Преглед целе простате са семеним кесицама </t>
  </si>
  <si>
    <t>L028480</t>
  </si>
  <si>
    <t xml:space="preserve">Преглед узорка мокраћне бешике добијена биопсијом </t>
  </si>
  <si>
    <t>L028498</t>
  </si>
  <si>
    <t xml:space="preserve">Преглед тумора са делом зида мокраћне бешике </t>
  </si>
  <si>
    <t>L028506</t>
  </si>
  <si>
    <t xml:space="preserve">Преглед дела мокраћне бешике </t>
  </si>
  <si>
    <t>L028514</t>
  </si>
  <si>
    <t xml:space="preserve">Преглед уклоњене мокраћне бешике </t>
  </si>
  <si>
    <t>L028522</t>
  </si>
  <si>
    <t xml:space="preserve">Преглед узорка бубрега добијеног биопсијом </t>
  </si>
  <si>
    <t>L028530</t>
  </si>
  <si>
    <t xml:space="preserve">Преглед хируршког исечка бубрега </t>
  </si>
  <si>
    <t>L028548</t>
  </si>
  <si>
    <t xml:space="preserve">Преглед тумора бубрега добијена пункционом биопсијом </t>
  </si>
  <si>
    <t>L028555</t>
  </si>
  <si>
    <t xml:space="preserve">Преглед тумора бубрега </t>
  </si>
  <si>
    <t>L028563</t>
  </si>
  <si>
    <t xml:space="preserve">Преглед дела бубрега </t>
  </si>
  <si>
    <t>L028571</t>
  </si>
  <si>
    <t xml:space="preserve">Преглед бубрега у целини са делом уретера </t>
  </si>
  <si>
    <t>L028589</t>
  </si>
  <si>
    <t xml:space="preserve">Преглед бубрега и уретера у целини </t>
  </si>
  <si>
    <t>L028605</t>
  </si>
  <si>
    <t xml:space="preserve">Преглед дела уретера </t>
  </si>
  <si>
    <t>L028639</t>
  </si>
  <si>
    <t xml:space="preserve">Преглед узорка великих усана односно малих усана односно вулве добијеног биопсијом </t>
  </si>
  <si>
    <t>L028647</t>
  </si>
  <si>
    <t xml:space="preserve">Преглед уклоњене вулве </t>
  </si>
  <si>
    <t>L028654</t>
  </si>
  <si>
    <t xml:space="preserve">Преглед узорка вагине добијеног биопсијом </t>
  </si>
  <si>
    <t>L028662</t>
  </si>
  <si>
    <t xml:space="preserve">Преглед тумора вулве односно вагине </t>
  </si>
  <si>
    <t>L028670</t>
  </si>
  <si>
    <t xml:space="preserve">Преглед узорка цервикса добијена биопсијом </t>
  </si>
  <si>
    <t>L028688</t>
  </si>
  <si>
    <t xml:space="preserve">Преглед киретмана цервикалног канала </t>
  </si>
  <si>
    <t>L028696</t>
  </si>
  <si>
    <t xml:space="preserve">Преглед тумора цервикса </t>
  </si>
  <si>
    <t>L028704</t>
  </si>
  <si>
    <t xml:space="preserve">Преглед дела цервикса добијеног методом "омчице" </t>
  </si>
  <si>
    <t>L028712</t>
  </si>
  <si>
    <t>L028720</t>
  </si>
  <si>
    <t xml:space="preserve">Преглед конизата цервикса </t>
  </si>
  <si>
    <t>L028738</t>
  </si>
  <si>
    <t xml:space="preserve">Преглед целог цервикса </t>
  </si>
  <si>
    <t>L028746</t>
  </si>
  <si>
    <t xml:space="preserve">Преглед киретмана ендометријума </t>
  </si>
  <si>
    <t>L028753</t>
  </si>
  <si>
    <t xml:space="preserve">Преглед киретмана ендоцервикса и ендометријума </t>
  </si>
  <si>
    <t>L028761</t>
  </si>
  <si>
    <t xml:space="preserve">Преглед тумора утеруса </t>
  </si>
  <si>
    <t>L028779</t>
  </si>
  <si>
    <t xml:space="preserve">Преглед тела материце (без цервикса и аднекса) </t>
  </si>
  <si>
    <t>L028787</t>
  </si>
  <si>
    <t xml:space="preserve">Преглед материце и цервикса (без аднекса) </t>
  </si>
  <si>
    <t>L028795</t>
  </si>
  <si>
    <t xml:space="preserve">Преглед материце, цервикса, једног јајника и припадајућег јајовода </t>
  </si>
  <si>
    <t>L028803</t>
  </si>
  <si>
    <t xml:space="preserve">Преглед материце, цервикса, оба јајника и припадајућих јајовода </t>
  </si>
  <si>
    <t>L028811</t>
  </si>
  <si>
    <t xml:space="preserve">Преглед материце, цервикса, једног јајника, припадајућег јајовода и параметријума </t>
  </si>
  <si>
    <t>L028829</t>
  </si>
  <si>
    <t xml:space="preserve">Преглед материце, цервикса, оба јајника, припадајућих јајовода и параметријума </t>
  </si>
  <si>
    <t>L028837</t>
  </si>
  <si>
    <t xml:space="preserve">Преглед узорка јајника добијена биопсијом </t>
  </si>
  <si>
    <t>L028845</t>
  </si>
  <si>
    <t xml:space="preserve">Преглед дела јајника </t>
  </si>
  <si>
    <t>L028852</t>
  </si>
  <si>
    <t xml:space="preserve">Преглед тумора јајника </t>
  </si>
  <si>
    <t>L028860</t>
  </si>
  <si>
    <t xml:space="preserve">Преглед целог јајника </t>
  </si>
  <si>
    <t>L028878</t>
  </si>
  <si>
    <t xml:space="preserve">Преглед узорка јајовода добијена биопсијом </t>
  </si>
  <si>
    <t>L028886</t>
  </si>
  <si>
    <t xml:space="preserve">Преглед дела јајовода </t>
  </si>
  <si>
    <t>L028894</t>
  </si>
  <si>
    <t xml:space="preserve">Преглед целог јајовода </t>
  </si>
  <si>
    <t>L028902</t>
  </si>
  <si>
    <t xml:space="preserve">Преглед дела оментума </t>
  </si>
  <si>
    <t>L028910</t>
  </si>
  <si>
    <t xml:space="preserve">Преглед целог оментума </t>
  </si>
  <si>
    <t>L028936</t>
  </si>
  <si>
    <t xml:space="preserve">Преглед постељице са овојницама и пупчаником односно анализа абортног материјала </t>
  </si>
  <si>
    <t>L028969</t>
  </si>
  <si>
    <t>Преглед тумора можданица</t>
  </si>
  <si>
    <t>L029074</t>
  </si>
  <si>
    <t>Преглед узорка скелетног м ишића добијеног отвореном биопсијом</t>
  </si>
  <si>
    <t>L029413</t>
  </si>
  <si>
    <t>Цитолошки преглед  осталих размаза</t>
  </si>
  <si>
    <t>L029512</t>
  </si>
  <si>
    <t>Преглед размаза пунктата</t>
  </si>
  <si>
    <t>L029686</t>
  </si>
  <si>
    <t>Доказивање Хелицобацтер Пyлори у ткиву</t>
  </si>
  <si>
    <t>L029728</t>
  </si>
  <si>
    <t xml:space="preserve">Доказивање присуства еластичних влакана </t>
  </si>
  <si>
    <t>L029801</t>
  </si>
  <si>
    <t>Доказивање присуства различитих ћелијских елемената</t>
  </si>
  <si>
    <t>L029835</t>
  </si>
  <si>
    <t xml:space="preserve">Обрада и анализа ткива применом декалцинације (Декалцинат) </t>
  </si>
  <si>
    <t>L029843</t>
  </si>
  <si>
    <t>Фетална обдукција</t>
  </si>
  <si>
    <t>42617-00</t>
  </si>
  <si>
    <t>Инцизија тачкица (пунктума)</t>
  </si>
  <si>
    <t>L028068</t>
  </si>
  <si>
    <t>Преглед онтогених тумора и меких ткива</t>
  </si>
  <si>
    <t>L027219</t>
  </si>
  <si>
    <t>Преглед ресектата тумора медијастинума</t>
  </si>
  <si>
    <t>Преглед  CORE  биопсије дојке</t>
  </si>
  <si>
    <t>Преглед  биоптата тумора дојке</t>
  </si>
  <si>
    <t>EX TEMPORE анализа добијеног материјала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</si>
  <si>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</si>
  <si>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</si>
  <si>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</si>
  <si>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</si>
  <si>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Консултативни цитолошки преглед готових препарата</t>
  </si>
  <si>
    <t xml:space="preserve">Е.   ХОРМОНСКА ДИЈАГНОСТИКА УКУПНО
</t>
  </si>
  <si>
    <t>L000950</t>
  </si>
  <si>
    <t>ВИТ Д Тотал</t>
  </si>
  <si>
    <t>L001214</t>
  </si>
  <si>
    <t xml:space="preserve">Алфа-фетопротеин (АФП) у серуму </t>
  </si>
  <si>
    <t>L001388</t>
  </si>
  <si>
    <t>Андростедион у серуму</t>
  </si>
  <si>
    <t>L001792</t>
  </si>
  <si>
    <t>FREE BETA - LCG</t>
  </si>
  <si>
    <t>L001800</t>
  </si>
  <si>
    <t xml:space="preserve">Бета-хориогонадотропин, укупан (бета-хЦГ, βхЦГ) у серуму - ФПИА/МЕИА, ЦМИА односно ЕЦЛИА </t>
  </si>
  <si>
    <t>L002022</t>
  </si>
  <si>
    <t xml:space="preserve">Ц-пептид у серуму - ЦМИА односно ЕЦЛИА </t>
  </si>
  <si>
    <t>L002139</t>
  </si>
  <si>
    <t>DHEAS у серуму</t>
  </si>
  <si>
    <t>L002295</t>
  </si>
  <si>
    <t xml:space="preserve">Естрадиол (Е2), укупан у серуму - ФПИА, МЕИА, ЦМИА односно ЕЦЛИА </t>
  </si>
  <si>
    <t xml:space="preserve">Феритин у серуму - имунохемијски </t>
  </si>
  <si>
    <t>L002410</t>
  </si>
  <si>
    <t xml:space="preserve">Фоликулостимулирајући хормон (фолитропин, ФСХ) у серуму - ФПИА, МЕИА, ЦМИА односно ЕЦЛИА </t>
  </si>
  <si>
    <t>L002436</t>
  </si>
  <si>
    <t xml:space="preserve">Фолна киселина у серуму </t>
  </si>
  <si>
    <t>L003327</t>
  </si>
  <si>
    <t xml:space="preserve">Инсулин у серуму - ФПИА, МЕИА, ЦМИА, ЕЦЛИА, односно ЕЛИСА </t>
  </si>
  <si>
    <t>L003517</t>
  </si>
  <si>
    <t xml:space="preserve">Интерлеукин 6 (IL-6) у серуму - ECLIA, CMIA, FPIA, односно ELISA </t>
  </si>
  <si>
    <t>L003764</t>
  </si>
  <si>
    <t xml:space="preserve">Калцитонин (тирокалцитонин, ЦТ) у серуму - ФПИА, МЕИА, ЦМИА односно ЕЦЛИА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</si>
  <si>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</si>
  <si>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</si>
  <si>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</si>
  <si>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</si>
  <si>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</si>
  <si>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</si>
  <si>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</si>
  <si>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</si>
  <si>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L004176</t>
  </si>
  <si>
    <t xml:space="preserve">Кортизол у серуму - ЦМИА односно ЕЦЛИА </t>
  </si>
  <si>
    <t>L004622</t>
  </si>
  <si>
    <t xml:space="preserve">Лутеинизирајући хормон (лутропин, ЛХ) у серуму - ФПИА, МЕИА ЦМИА односно ЕЦЛИА </t>
  </si>
  <si>
    <t>L005108</t>
  </si>
  <si>
    <t>PAPP - A</t>
  </si>
  <si>
    <t>L005132</t>
  </si>
  <si>
    <t xml:space="preserve">Паратхормон (паратироидни хормон, ПТХ) у серуму - ЦМИА односно ЕЦЛИА </t>
  </si>
  <si>
    <t>L005249</t>
  </si>
  <si>
    <t xml:space="preserve">Про-БНП, Н-терминал (браин натриуретиц пептиде, амино терминални про натриуретски пептид Б-типа) у серуму </t>
  </si>
  <si>
    <t>L005256</t>
  </si>
  <si>
    <t xml:space="preserve">Прогестерон (П4) у серуму - ФПИА, МЕИА, ЦМИА односно ЕЦЛИА </t>
  </si>
  <si>
    <t>L005306</t>
  </si>
  <si>
    <t xml:space="preserve">Пролактин (ПРЛ) у серуму - ФПИА, МЕИА,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</si>
  <si>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</si>
  <si>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</si>
  <si>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</si>
  <si>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</si>
  <si>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L005710</t>
  </si>
  <si>
    <t>СХБГ у серуму</t>
  </si>
  <si>
    <t>L005801</t>
  </si>
  <si>
    <t xml:space="preserve">Тестостерон, укупан у серуму - ФПИА, МЕИА, ЦМИА односно ЕЦЛИА </t>
  </si>
  <si>
    <t>L005876</t>
  </si>
  <si>
    <t xml:space="preserve">Тиреостимулирајући хормон (тиротропин, ТСХ) у серуму - ФПИА, МЕИА, ЦМИА односно ЕЦЛИА </t>
  </si>
  <si>
    <t>L005892</t>
  </si>
  <si>
    <t xml:space="preserve">Тироглобулин (Тг) у серуму </t>
  </si>
  <si>
    <t>L005942</t>
  </si>
  <si>
    <t xml:space="preserve">Тироксин, слободан (фТ4) у серуму - ФПИА, МЕИА, ЦМИА односно ЕЦЛИА </t>
  </si>
  <si>
    <t>L005967</t>
  </si>
  <si>
    <t xml:space="preserve">Тироксин, укупан (Т4) у серуму - ФПИА, МЕИА, ЦМИА односно ЕЦЛИА </t>
  </si>
  <si>
    <t>L006080</t>
  </si>
  <si>
    <t xml:space="preserve">Тријодтиронин, слободан (фТ3) у серуму - ФПИА, МЕИА односно ЦМИА </t>
  </si>
  <si>
    <t>L006106</t>
  </si>
  <si>
    <t xml:space="preserve">Тријодтиронин, укупан (Т3) у серуму - ФПИА, МЕИА, ЦМИА </t>
  </si>
  <si>
    <t>L006171</t>
  </si>
  <si>
    <t xml:space="preserve">Тропонин И у серуму </t>
  </si>
  <si>
    <t>L006288</t>
  </si>
  <si>
    <t xml:space="preserve">Валпроична киселина (Депакене) у серуму </t>
  </si>
  <si>
    <t xml:space="preserve">Витамин Б12 (кобаламин, цијанкобаламин) у серуму </t>
  </si>
  <si>
    <t>L006916</t>
  </si>
  <si>
    <t xml:space="preserve">Аденокортикотропин (адренокортикотропни хормон, АЦТХ) у плазми - ЦМИА односно ЕЦЛИА </t>
  </si>
  <si>
    <t>L012450</t>
  </si>
  <si>
    <t>Калпротеин у фецесу</t>
  </si>
  <si>
    <t>L017277</t>
  </si>
  <si>
    <t xml:space="preserve">Антитела на тиреоидну пероксидазу (анти-ТПО) антитела ИгГ класе у серуму - ЕЛИСА </t>
  </si>
  <si>
    <t>L017483</t>
  </si>
  <si>
    <t xml:space="preserve">Антитиреоглобулинска антитела (анти-ТГ-ИгГ) у серуму - ИИФ </t>
  </si>
  <si>
    <t>L017723</t>
  </si>
  <si>
    <t xml:space="preserve">Укупан ИгЕ у серуму - ФИА </t>
  </si>
  <si>
    <t>L019653</t>
  </si>
  <si>
    <t>Детекција антитела на Хелицобацтер пyлори- ЕЛИСА</t>
  </si>
  <si>
    <t>SARS CoV2lgG RBD (ELISA)</t>
  </si>
  <si>
    <t>SARS CoV2lgG NP (ELISA)</t>
  </si>
  <si>
    <t>L020786</t>
  </si>
  <si>
    <t>SARS CoV2lgGiiQ</t>
  </si>
  <si>
    <t>L002379</t>
  </si>
  <si>
    <t>L000851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</si>
  <si>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</si>
  <si>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</si>
  <si>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</si>
  <si>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L000174 </t>
  </si>
  <si>
    <t>Базни екцес (вишак) у крви</t>
  </si>
  <si>
    <t xml:space="preserve">L000208 </t>
  </si>
  <si>
    <t>Бикарбонати (угљен-диоксид, укупан) у крви - POCT методом</t>
  </si>
  <si>
    <t xml:space="preserve">L000224 </t>
  </si>
  <si>
    <t>Билирубин (укупан) у крви - POCT методом</t>
  </si>
  <si>
    <t>L000356</t>
  </si>
  <si>
    <t>Глукоза у крви - POCT методом</t>
  </si>
  <si>
    <t xml:space="preserve">L000471 </t>
  </si>
  <si>
    <t>Хемоглобин фетални (HbF) у крви - спектрофотометријом</t>
  </si>
  <si>
    <t>L000513</t>
  </si>
  <si>
    <t>Хлориди у крви - POCT методом</t>
  </si>
  <si>
    <t>L000588</t>
  </si>
  <si>
    <t>Калијум у крви - POCT методом</t>
  </si>
  <si>
    <t>L000661</t>
  </si>
  <si>
    <t>Натријум у крви - POCT методом</t>
  </si>
  <si>
    <t>L000695</t>
  </si>
  <si>
    <t>O2 сатурација у крви</t>
  </si>
  <si>
    <t>pCO2 (парцијални притисак угљен-диоксида) у крви</t>
  </si>
  <si>
    <t xml:space="preserve">L000711 </t>
  </si>
  <si>
    <t>pH крви</t>
  </si>
  <si>
    <t xml:space="preserve">L000737 </t>
  </si>
  <si>
    <t>pO2 (парцијални притисак кисеоника) у крви</t>
  </si>
  <si>
    <t xml:space="preserve">L000778 </t>
  </si>
  <si>
    <t>Стандардни бикарбонати у крви</t>
  </si>
  <si>
    <t xml:space="preserve">L007856 </t>
  </si>
  <si>
    <t>Калцијум, јонизовани у плазми</t>
  </si>
  <si>
    <t xml:space="preserve">L008037 </t>
  </si>
  <si>
    <t>L-лактат у плазми</t>
  </si>
  <si>
    <t>L014027</t>
  </si>
  <si>
    <t>Хемоглобин (Hb) у крви</t>
  </si>
  <si>
    <t>L022186</t>
  </si>
  <si>
    <t>- Methemoglobin у крви - спектрофотометријски</t>
  </si>
  <si>
    <t>L002774</t>
  </si>
  <si>
    <t xml:space="preserve">Хлориди у крви/серуму7плазми,POCT </t>
  </si>
  <si>
    <t>L010835</t>
  </si>
  <si>
    <t>Ацидобазни статус (pH, p2, pC02) у ликвору, потенциометрија</t>
  </si>
  <si>
    <t>КБЦ "Др Драгиша Мишовић - Дедиње"</t>
  </si>
  <si>
    <t>Табела 15.</t>
  </si>
  <si>
    <t>Лабораторијска дијагностика</t>
  </si>
  <si>
    <t>Број пацијената</t>
  </si>
  <si>
    <t>Број прегледаних узорака</t>
  </si>
  <si>
    <t>А. Биохемијске и хематолошке анализе са уринима укупно</t>
  </si>
  <si>
    <t xml:space="preserve">А. 1.  ХЕМАТОЛОШКЕ АНАЛИЗЕ УКУПНО </t>
  </si>
  <si>
    <t>А.2.   БИОХЕМИЈСКЕ АНАЛИЗЕ УКУПНО</t>
  </si>
  <si>
    <t>Хиломикрони у серуму</t>
  </si>
  <si>
    <t xml:space="preserve">А.3..   ПРЕГЛЕД УРИНА АНАЛИЗЕ УКУПНО </t>
  </si>
  <si>
    <t>Б   МИКРОБИОЛОГИЈА И ПАРАЗИТОЛОГИЈА АНАЛИЗЕ УКУПНО</t>
  </si>
  <si>
    <t>L019281</t>
  </si>
  <si>
    <t>Бактериолошки преглед ликвора</t>
  </si>
  <si>
    <t>Серолошка идентификација Хемопхилус инфлуензае - имуноаглутинација</t>
  </si>
  <si>
    <t>Узимање материјала ( назофагеални брис, салива и др. ) у циљу доказивања вирусног Ag SARS - Cov - 2</t>
  </si>
  <si>
    <t>Детекција вирусног Ag SARS - Cov - 2 квалитативном методом</t>
  </si>
  <si>
    <t>L002253</t>
  </si>
  <si>
    <t xml:space="preserve">Еритропоетин (ЕПО) у серуму - ЕЦЛИА односно ЕЛИСА </t>
  </si>
  <si>
    <t xml:space="preserve">Г. ГАСНЕ АНАЛИЗЕ УКУПНО </t>
  </si>
  <si>
    <t>В. Патохистолошке анализе укупно</t>
  </si>
  <si>
    <t>В1 АНАЛИЗЕ ОРГАНИЗОВАНОГ СКРИНИНГА  РАКА*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</si>
  <si>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</si>
  <si>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</si>
  <si>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</si>
  <si>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Ф. ТРАНСФУЗИОЛОШКА ДИЈАГНОСТИКА УКУПНО</t>
  </si>
  <si>
    <t>L026575</t>
  </si>
  <si>
    <t>Преглед уклоњене мамиле</t>
  </si>
  <si>
    <t>Преглед делимично ресекованог једњака</t>
  </si>
  <si>
    <t>Преглед ресековане кости са тумором са одређивањем граница ресекције</t>
  </si>
  <si>
    <t>Преглед оба тестиса у целини</t>
  </si>
  <si>
    <t>Преглед дела цервикса са параметеријама и делом вагине</t>
  </si>
  <si>
    <t xml:space="preserve">Прeглeд уклoњeнoг тимусa </t>
  </si>
  <si>
    <t xml:space="preserve">Прeглeд рeсeкoвaнoг сeгмeнтa плућa </t>
  </si>
  <si>
    <t>L014480</t>
  </si>
  <si>
    <t>Faktor F VIII (antihemofilni globulin A, AHG- A) u plazmi</t>
  </si>
  <si>
    <t>L000026</t>
  </si>
  <si>
    <t xml:space="preserve">Узорковање крви (венепункција) </t>
  </si>
  <si>
    <t>L000042</t>
  </si>
  <si>
    <t>L000059</t>
  </si>
  <si>
    <t>Пријем и контрола квалитета узорка и припрема узорка за замрзавање, складиштење и транспорт**</t>
  </si>
  <si>
    <t>L019059</t>
  </si>
  <si>
    <t>Скрининг тест еритроцитних антитела (ензимски) - микроепрувета</t>
  </si>
  <si>
    <t>Хемоглобин (Хб) у крви</t>
  </si>
  <si>
    <t>L014241</t>
  </si>
  <si>
    <t xml:space="preserve">Анти Xа активност у плазми - коагулометријски </t>
  </si>
  <si>
    <t>L014258</t>
  </si>
  <si>
    <t xml:space="preserve">Агрегација тромбоцита комбинованим системом Кол-АДП у крви </t>
  </si>
  <si>
    <t>L014266</t>
  </si>
  <si>
    <t xml:space="preserve">Агрегација тромбоцита комбинованим системом Кол-Адр у крви </t>
  </si>
  <si>
    <t>L 014837</t>
  </si>
  <si>
    <t xml:space="preserve">Луми агрегација тромбоцита у плазми </t>
  </si>
  <si>
    <t>L014332</t>
  </si>
  <si>
    <t xml:space="preserve">Активирано парцијално тромбопластинско време (аПТТ) у плазми - коагулометријски </t>
  </si>
  <si>
    <t>L014365</t>
  </si>
  <si>
    <t xml:space="preserve">Антитромбин (АТИИИ) активност у плазми - спектрофотометријски </t>
  </si>
  <si>
    <t>L014415</t>
  </si>
  <si>
    <t xml:space="preserve">Д-димер у плазми </t>
  </si>
  <si>
    <t>L014431</t>
  </si>
  <si>
    <t xml:space="preserve">Д-димер у плазми, семикванитативно </t>
  </si>
  <si>
    <t>L015040</t>
  </si>
  <si>
    <t xml:space="preserve">Протромбинско време (ПТ и ИНР вредност) у плазми - коагулометријски </t>
  </si>
  <si>
    <t>L015057</t>
  </si>
  <si>
    <t xml:space="preserve">Протромбинско време (ПТ) </t>
  </si>
  <si>
    <t>L015172</t>
  </si>
  <si>
    <t xml:space="preserve">Тромбинско време (ТТ) у плазми </t>
  </si>
  <si>
    <t>L015214</t>
  </si>
  <si>
    <t xml:space="preserve">Тромботест у плазми или крви </t>
  </si>
  <si>
    <t>L015297</t>
  </si>
  <si>
    <t xml:space="preserve">Време лизе еуглобулина у плазми 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</si>
  <si>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</si>
  <si>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</si>
  <si>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</si>
  <si>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</si>
  <si>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</si>
  <si>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</si>
  <si>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L018218</t>
  </si>
  <si>
    <t>АБО/РхД крвна група, моноклонска антитела - микроепрувета</t>
  </si>
  <si>
    <t>L018275</t>
  </si>
  <si>
    <t>Интерреакција, еритроцит даваоца и серум примаоца - епрувета</t>
  </si>
  <si>
    <t>L018283</t>
  </si>
  <si>
    <t>Интерреакција, еритроцити даваоца и серум примаоца - микроепрувета</t>
  </si>
  <si>
    <t>L018416</t>
  </si>
  <si>
    <t>Моноспецифицан директан Цоомбс-ов тест (ДАТ) - микроепрувета</t>
  </si>
  <si>
    <t>L018440</t>
  </si>
  <si>
    <t>Полиспецифичан директан Цоомбс-ов тест (ДАТ) - епрувета</t>
  </si>
  <si>
    <t>L018457</t>
  </si>
  <si>
    <t>Полиспецифичан директан Цоомбс-ов тест (ДАТ) - микроепрувета</t>
  </si>
  <si>
    <t>L018481</t>
  </si>
  <si>
    <t>Типизација антигена А1 - епрувета</t>
  </si>
  <si>
    <t>L018523</t>
  </si>
  <si>
    <t>Типизација антигена Фyа - епрувета</t>
  </si>
  <si>
    <t>L018549</t>
  </si>
  <si>
    <t>Типизација антигена Фyб - епрувета</t>
  </si>
  <si>
    <t>L018564</t>
  </si>
  <si>
    <t>Типизација антигена Х - епрувета</t>
  </si>
  <si>
    <t>L018580</t>
  </si>
  <si>
    <t>Типизација антигена Јка - епрувета</t>
  </si>
  <si>
    <t>L018606</t>
  </si>
  <si>
    <t>Типизација антигена Јкб - епрувета</t>
  </si>
  <si>
    <t>L018622</t>
  </si>
  <si>
    <t>Типизација антигена К - епрувета</t>
  </si>
  <si>
    <t>L018663</t>
  </si>
  <si>
    <t>Типизација антигена Леа - епрувета</t>
  </si>
  <si>
    <t>L018689</t>
  </si>
  <si>
    <t>Типизација антигена Леб - епрувета</t>
  </si>
  <si>
    <t>L018713</t>
  </si>
  <si>
    <t>Типизација антигена М, епрувета</t>
  </si>
  <si>
    <t>L018721</t>
  </si>
  <si>
    <t>Типизација антигена Н - епрувета</t>
  </si>
  <si>
    <t>L018812</t>
  </si>
  <si>
    <t>Типизација појединачних специфичности Рх фенотипа (Ц,ц,Е,е) - епрувета</t>
  </si>
  <si>
    <t>L018820</t>
  </si>
  <si>
    <t>Типизација појединачних специфичности Рх фенотипа (Ц,ц,Е,е) - микроепрувета</t>
  </si>
  <si>
    <t>L018838</t>
  </si>
  <si>
    <t>Типизација ретких еритроцитних антигена других крвногрупних система по антигену - епрувета</t>
  </si>
  <si>
    <t>L018853</t>
  </si>
  <si>
    <t>Типизација Рх Д wеак антиген - микроепрувета</t>
  </si>
  <si>
    <t>L018846</t>
  </si>
  <si>
    <t>Типизација ретких еритроцитних антигена других крвногрупних система типизација по антигену - микроепрувета</t>
  </si>
  <si>
    <t>L018879</t>
  </si>
  <si>
    <t>Типизација РхД антигена - епрувета</t>
  </si>
  <si>
    <t>L018887</t>
  </si>
  <si>
    <t>Типизација РхД антигена - микроепрувета</t>
  </si>
  <si>
    <t>L018911</t>
  </si>
  <si>
    <t>Типизација РхД wеак антигена - епрувета</t>
  </si>
  <si>
    <t>L018945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</si>
  <si>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</si>
  <si>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</si>
  <si>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 - микроепрувета</t>
  </si>
  <si>
    <t>L018960</t>
  </si>
  <si>
    <t>Идентификација еритроцитних антитела АХГ медијум - епрувета</t>
  </si>
  <si>
    <t>L018978</t>
  </si>
  <si>
    <t>Идeнтификaциja eритрoцитних aнтитeлa eнзимoм-eпрувeтa</t>
  </si>
  <si>
    <t>L018762</t>
  </si>
  <si>
    <t>Типизација антигена С - епрувета</t>
  </si>
  <si>
    <t>L018770</t>
  </si>
  <si>
    <t>Типизација антигена с - епрувета</t>
  </si>
  <si>
    <t>L018986</t>
  </si>
  <si>
    <t>Идентификација еритроцитних антитела ензимом - микроепрувета</t>
  </si>
  <si>
    <t>L019000</t>
  </si>
  <si>
    <t>Идентификација еритроцитних антитела НаЦл медијум - епрувета</t>
  </si>
  <si>
    <t>L019075</t>
  </si>
  <si>
    <t>Скрининг тест еритроцитних антитела АХГ - микроепрувета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</si>
  <si>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</si>
  <si>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</si>
  <si>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</si>
  <si>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</si>
  <si>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</si>
  <si>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</si>
  <si>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</si>
  <si>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 xml:space="preserve">Квалитативно одређивање ХБс антигена у серуму - ЕЛИСА </t>
  </si>
  <si>
    <t>L015081</t>
  </si>
  <si>
    <t>Ротациона тромбоеластографија у крви</t>
  </si>
  <si>
    <t>L019042</t>
  </si>
  <si>
    <t>Скрининг тeст eритрoцитних aнтитeлa (eнзимски)-eпрувeтa</t>
  </si>
  <si>
    <t>L018648</t>
  </si>
  <si>
    <t>Tипизaциja aнтигeнa К-микрoeпрувeтa</t>
  </si>
  <si>
    <t>L014837</t>
  </si>
  <si>
    <t>L018432</t>
  </si>
  <si>
    <t>L019034</t>
  </si>
  <si>
    <t>L019091</t>
  </si>
  <si>
    <t>L019026</t>
  </si>
  <si>
    <t>L018184</t>
  </si>
  <si>
    <t>Луми aгрeгaциja трoмбoцитa у плaзми</t>
  </si>
  <si>
    <t>Moнoспeцифичaн дирeктaн Цooмбс-oв тeст (ДAT) - eпрувeтa</t>
  </si>
  <si>
    <t>Индирeктaн Цooмбс-oв тeст (ИAT) - микрoeпрувeтa</t>
  </si>
  <si>
    <t>Скрининг тeст eритрoгирних aнтитeлa (AХГ) - eпрувeтa</t>
  </si>
  <si>
    <t>Индирeктaн Цooмбс-oв тeст (ИAT) - eпрувeтa</t>
  </si>
  <si>
    <t>AБO пoдгрупa - микрoeпрувeтa</t>
  </si>
  <si>
    <t>L014704</t>
  </si>
  <si>
    <t>L014522</t>
  </si>
  <si>
    <t>L014563</t>
  </si>
  <si>
    <t>L014456</t>
  </si>
  <si>
    <t>L014555</t>
  </si>
  <si>
    <t>L014621</t>
  </si>
  <si>
    <t>L014647</t>
  </si>
  <si>
    <t>L014662</t>
  </si>
  <si>
    <t>L015256</t>
  </si>
  <si>
    <t>L014977</t>
  </si>
  <si>
    <t>L014985</t>
  </si>
  <si>
    <t>L015000</t>
  </si>
  <si>
    <t>L015073</t>
  </si>
  <si>
    <t>L015149</t>
  </si>
  <si>
    <t>L014845</t>
  </si>
  <si>
    <t>L015150</t>
  </si>
  <si>
    <t>L015115</t>
  </si>
  <si>
    <t>L015107</t>
  </si>
  <si>
    <t>L018937</t>
  </si>
  <si>
    <t>Фибринoгeн у плaзми (Цлaусс), кoaгулoмeтриja</t>
  </si>
  <si>
    <t>Фaктoр ИИ (прoтрoмбин) aктивнoст, у плaзми кoaгулoмeтриja</t>
  </si>
  <si>
    <t>Фaктoр В (прoaкцeлeрин) aктивнoст у плaзми, кoaгулoмeтриja</t>
  </si>
  <si>
    <t>Фaктoр ФВИИ (прoкoнвeртин) aктивнoст у плaзми, кoaгулoмeтриja</t>
  </si>
  <si>
    <t>Фaктoр XИИ (Хaгeмaн) aктивнoст, у плaзми, кoaгулoмeтриja</t>
  </si>
  <si>
    <t>Фaктoр XИИ (фибрин стaбилизуjући фaктoр) aктивнoст у плaзми, спeктрoфoтoмeтриja</t>
  </si>
  <si>
    <t>Вoн Wиллeбрaндoв фaктoр (вWФ), aктивнoст у плaзми, имунoтурбидимeтриja</t>
  </si>
  <si>
    <t>Прoтeин Ц, aнтигeн у плaзми, имунoeнзимски</t>
  </si>
  <si>
    <t>Прoтeин С aктивнoст у плaзми, кoaгулoмeтриja</t>
  </si>
  <si>
    <t>Прoтeин С aнтигeн, слoбoдни у плaзми, имунoтурбидимeтриja</t>
  </si>
  <si>
    <t>Рeзистeнциja нa aктивирaни прoтeин Ц у плaзми (AПЦР), кoaгулoмeтриja</t>
  </si>
  <si>
    <t>Лупус aнтикoaгулaнс у плaзми (ЛA1), кoaгулoмeтриja</t>
  </si>
  <si>
    <t>Лупус aнтикoaгулaнс у плaзми (ЛA2), кoнфирмaциoни тeст, кoaгулoмeтриja</t>
  </si>
  <si>
    <t>ЛA1/ЛA2 oднoс</t>
  </si>
  <si>
    <t>Силикa кoaгулaциoнo врeмe у плaзми, скрининг тeст</t>
  </si>
  <si>
    <t>Силикa кoaгулaциoнo врeмe у плaзми, пoтврдни тeст</t>
  </si>
  <si>
    <t>Хeпaрин индукoвaнa aнтитeлa (ХИT) aнтитeлa из сeрумa - микрoeпрувeтa</t>
  </si>
  <si>
    <t>Фaктoр ИX (aнтихeмoфилни глoбулин Б, AХГ􀂱Б) aктивнoст у плaзми, кoaгулoмeтриja</t>
  </si>
  <si>
    <t>Фaктoр XИ (aнтихeмoфилни глoбулин Ц, AХГ􀂱Ц) aктивнoст у плaзми, кoaгулoмeтриja</t>
  </si>
  <si>
    <t xml:space="preserve">Табела 14. </t>
  </si>
  <si>
    <t>Дијагностичке процедуре са снимањем</t>
  </si>
  <si>
    <t>Рендген дијагностика (у загради уписати број апарата и број смена)</t>
  </si>
  <si>
    <t>Број прегледаних пацијената</t>
  </si>
  <si>
    <t>Укупан број услуга</t>
  </si>
  <si>
    <t>30439-00</t>
  </si>
  <si>
    <t>Интраоперативна холангиографија</t>
  </si>
  <si>
    <t>30440-00</t>
  </si>
  <si>
    <t>Перкутана трансхепатичка холангиографија</t>
  </si>
  <si>
    <t>30484-00</t>
  </si>
  <si>
    <t>Ендоскопска ретроградна холангиопанкреатографија (ЕРЦП)</t>
  </si>
  <si>
    <t>57512-00</t>
  </si>
  <si>
    <t>Радиографско снимање лакта и хумеруса</t>
  </si>
  <si>
    <t>А57512-00</t>
  </si>
  <si>
    <t xml:space="preserve">Радиографија лакта и хумеруса </t>
  </si>
  <si>
    <t>57512-02</t>
  </si>
  <si>
    <t>Радиографско снимање шаке, ручног зглоба и подлактице</t>
  </si>
  <si>
    <t>А57512-02</t>
  </si>
  <si>
    <t xml:space="preserve">Радиографија шаке, ручног зглоба и подлактице </t>
  </si>
  <si>
    <t>57518-00</t>
  </si>
  <si>
    <t>Радиографско снимање фемура</t>
  </si>
  <si>
    <t>А57518-00</t>
  </si>
  <si>
    <t>57524-01</t>
  </si>
  <si>
    <t>Радиографско снимање колена и ноге</t>
  </si>
  <si>
    <t>А57524-01</t>
  </si>
  <si>
    <t>Радиографија колена и ноге</t>
  </si>
  <si>
    <t>57524-02</t>
  </si>
  <si>
    <t>Радиографско снимање ноге и глежња</t>
  </si>
  <si>
    <t>А57524-02</t>
  </si>
  <si>
    <t xml:space="preserve">Радиографија ноге и глежња </t>
  </si>
  <si>
    <t>57524-04</t>
  </si>
  <si>
    <t>Радиографско снимање глежња и стопала</t>
  </si>
  <si>
    <t>А57524-05</t>
  </si>
  <si>
    <t xml:space="preserve">Радиографија глежња и стопала </t>
  </si>
  <si>
    <t>57700-00</t>
  </si>
  <si>
    <t>Радиографско снимање рамена или скапуле</t>
  </si>
  <si>
    <t>А57700-00</t>
  </si>
  <si>
    <t>Радиографија рамена или скапуле – читање</t>
  </si>
  <si>
    <t>57712-00</t>
  </si>
  <si>
    <t>Радиографско снимање зглоба кука</t>
  </si>
  <si>
    <t>A57712-00</t>
  </si>
  <si>
    <t xml:space="preserve">Радиографија зглоба кука </t>
  </si>
  <si>
    <t>57715-00</t>
  </si>
  <si>
    <t>Радиографско снимање пелвиса</t>
  </si>
  <si>
    <t>A57715-00</t>
  </si>
  <si>
    <t xml:space="preserve">Радиографија пелвиса </t>
  </si>
  <si>
    <t>57901-00</t>
  </si>
  <si>
    <t>Радиографско снимање лобање</t>
  </si>
  <si>
    <t>A57901-00</t>
  </si>
  <si>
    <t xml:space="preserve">Радиографија лобање </t>
  </si>
  <si>
    <t>57903-00</t>
  </si>
  <si>
    <t>Радиографско снимање параназалног синуса</t>
  </si>
  <si>
    <t>A57903-00</t>
  </si>
  <si>
    <t xml:space="preserve">Радиографско снимање параназалног синуса </t>
  </si>
  <si>
    <t>57906-00</t>
  </si>
  <si>
    <t>Радиографско снимање мастоидне кости</t>
  </si>
  <si>
    <t>A57906-00</t>
  </si>
  <si>
    <t>Рaдиoгрaфскo снимaњe мaстoиднe кoсти</t>
  </si>
  <si>
    <t>57921-00</t>
  </si>
  <si>
    <t>Рaдиoгрaфскo снимaњe нoсa</t>
  </si>
  <si>
    <t>А57921-00</t>
  </si>
  <si>
    <t>57927-00</t>
  </si>
  <si>
    <t>Темпоромандибуларни зглоб</t>
  </si>
  <si>
    <t>A57927-00</t>
  </si>
  <si>
    <t>Рaдиoгрaфскo снимaњe тeмпoрaлнoмaндибулaрнoг зглoбa</t>
  </si>
  <si>
    <t>57945-00</t>
  </si>
  <si>
    <t>Радиографско снимање ларинкса</t>
  </si>
  <si>
    <t>A57945-00</t>
  </si>
  <si>
    <t>Рaдиoгрaфскo снимaњe лaринксa</t>
  </si>
  <si>
    <t>58100-00</t>
  </si>
  <si>
    <t>Радиографско снимање цервикалног дела кичме</t>
  </si>
  <si>
    <t>А58100-00</t>
  </si>
  <si>
    <t xml:space="preserve">Радиографско снимање цервикалног дела кичме </t>
  </si>
  <si>
    <t>58103-00</t>
  </si>
  <si>
    <t>Радиографско снимање торакалног дела кичме</t>
  </si>
  <si>
    <t>А58103-00</t>
  </si>
  <si>
    <t xml:space="preserve">Радиографско снимање торакалног дела кичме </t>
  </si>
  <si>
    <t>58106-00</t>
  </si>
  <si>
    <t>Радиографско снимање лумбосакралног дела кичме</t>
  </si>
  <si>
    <t>А58106-00</t>
  </si>
  <si>
    <t>Радиографско снимање лумбалносакралног дела кичме</t>
  </si>
  <si>
    <t>58109-00</t>
  </si>
  <si>
    <t>Радиографија сакралног дела кичме</t>
  </si>
  <si>
    <t>А58109-00</t>
  </si>
  <si>
    <t xml:space="preserve">Радиографско снимање сакралнококцигеалног дела кичме </t>
  </si>
  <si>
    <t>58500-00</t>
  </si>
  <si>
    <t>Радиографско снимање грудног коша</t>
  </si>
  <si>
    <t>А58500-00</t>
  </si>
  <si>
    <t>58506-00</t>
  </si>
  <si>
    <t>Радиографско снимање грудног коша са флуороскопским скринингом</t>
  </si>
  <si>
    <t>А58506001</t>
  </si>
  <si>
    <t>Радиографско снимање грудног коша са флуороскопским прегледом</t>
  </si>
  <si>
    <t>58527-00</t>
  </si>
  <si>
    <t>Радиографија стернума и ребара - обострано</t>
  </si>
  <si>
    <t>А58527-00</t>
  </si>
  <si>
    <t>Радиографско снимање стернума и ребара, обострано</t>
  </si>
  <si>
    <t>58700-00</t>
  </si>
  <si>
    <t>Радиографско снимање уринарног система</t>
  </si>
  <si>
    <t>А58700-00</t>
  </si>
  <si>
    <t xml:space="preserve">Радиографско снимање уринарног система </t>
  </si>
  <si>
    <t>58706-00</t>
  </si>
  <si>
    <t>Интравенска пијелографија</t>
  </si>
  <si>
    <t>А58706001</t>
  </si>
  <si>
    <t>Интравенска урографија</t>
  </si>
  <si>
    <t>58715-00</t>
  </si>
  <si>
    <t>Антероградна пијелографија</t>
  </si>
  <si>
    <t>А58715-00</t>
  </si>
  <si>
    <t xml:space="preserve">Антероградна пиjелографија </t>
  </si>
  <si>
    <t>58715-01</t>
  </si>
  <si>
    <t>Ретроградна пијелографија</t>
  </si>
  <si>
    <t>А58715-01</t>
  </si>
  <si>
    <t xml:space="preserve">Ретроградна пиjелографија </t>
  </si>
  <si>
    <t>58718-00</t>
  </si>
  <si>
    <t>Ретроградна цистографија</t>
  </si>
  <si>
    <t>А58718-00</t>
  </si>
  <si>
    <t xml:space="preserve">Ретроградна цистографија </t>
  </si>
  <si>
    <t>58718-01</t>
  </si>
  <si>
    <t xml:space="preserve">Ретроградна уретрографија </t>
  </si>
  <si>
    <t>58721-00</t>
  </si>
  <si>
    <t>Ретроградна микциона уретероцистографија</t>
  </si>
  <si>
    <t>А58721-00</t>
  </si>
  <si>
    <t xml:space="preserve">Ретроградна микциона цистоуретрографија </t>
  </si>
  <si>
    <t>58900-00</t>
  </si>
  <si>
    <t>Радиографско снимање абдомена</t>
  </si>
  <si>
    <t>А58900-00</t>
  </si>
  <si>
    <t xml:space="preserve">Радиографија абдомена </t>
  </si>
  <si>
    <t>58909-01</t>
  </si>
  <si>
    <t>Радиографско снимање фаринкса, езофагуса, желуца или дуоденума са применом позитивног контрастног средства и скринингом грудног коша</t>
  </si>
  <si>
    <t>Радиографско снимање фаринкса, езофагуса, желуца или дуоденума са применом позитивног контрастног средства и прегледом грудног коша</t>
  </si>
  <si>
    <t>58912-01</t>
  </si>
  <si>
    <t>Радиографско снимање дуоденума са пасажом танког црева и скринингом грудног коша</t>
  </si>
  <si>
    <t>А58912011</t>
  </si>
  <si>
    <t>Радиографско снимање фаринкса, езофагуса, желуца или дуоденума са применом позитивног контрастног средства и пролазом до колона са прегледом грудног коша</t>
  </si>
  <si>
    <t>58915-00</t>
  </si>
  <si>
    <t>Радиографско снимање танког црева са применом позитивног контрастног средства</t>
  </si>
  <si>
    <t>А58915-00</t>
  </si>
  <si>
    <t>Радиографија танког црева са применом позитивног контрастног средства – читање</t>
  </si>
  <si>
    <t>58921-00</t>
  </si>
  <si>
    <t>Иригографија</t>
  </si>
  <si>
    <t>А58921-00</t>
  </si>
  <si>
    <t>Oстaлa рaдиoгрaфскa снимaњa гaстрoинтeстинaлнoг трaктa сa примeнoм пoзитивнoг кoнтрaстнoг срeдствa и клистирoм</t>
  </si>
  <si>
    <t>58927-00</t>
  </si>
  <si>
    <t>Директна холангиографија постоперативна</t>
  </si>
  <si>
    <t>А58927-00</t>
  </si>
  <si>
    <t>Директна холангиографија, постоперативна</t>
  </si>
  <si>
    <t>59300-00</t>
  </si>
  <si>
    <t>Радиографско снимање дојке, обострано</t>
  </si>
  <si>
    <t>А59300-00</t>
  </si>
  <si>
    <t>Радиографија дојке, обострано</t>
  </si>
  <si>
    <t>59712-00</t>
  </si>
  <si>
    <t>Хистеросалпингографија</t>
  </si>
  <si>
    <t>А59712-00</t>
  </si>
  <si>
    <t xml:space="preserve">Хистеросалпингографија </t>
  </si>
  <si>
    <t>59739-03</t>
  </si>
  <si>
    <t>Остале синографије</t>
  </si>
  <si>
    <t>96199-09</t>
  </si>
  <si>
    <t>Интравенско давање фармаколошког средства - контраст</t>
  </si>
  <si>
    <t>А57524-04</t>
  </si>
  <si>
    <t>Услуге у оквиру организованог скрининга рака** - Пацијенти</t>
  </si>
  <si>
    <t>Радиографско снимањe дојки,обострано</t>
  </si>
  <si>
    <t>Биопсија дојке - услуге</t>
  </si>
  <si>
    <t>31533-00</t>
  </si>
  <si>
    <t>Биопсија дојке иглом</t>
  </si>
  <si>
    <t>31548-00</t>
  </si>
  <si>
    <t>Биопсија дубоког ткива дојке</t>
  </si>
  <si>
    <t>Ултразвучна дијагностика (у загради уписати број апарата и број смена)</t>
  </si>
  <si>
    <t>009202</t>
  </si>
  <si>
    <t>Ултразвучни преглед пљувачних жлезда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</si>
  <si>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</si>
  <si>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</si>
  <si>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</si>
  <si>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</si>
  <si>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абдомена</t>
  </si>
  <si>
    <t>Еластографија јетре</t>
  </si>
  <si>
    <t>55038-00</t>
  </si>
  <si>
    <t>Ултразвучни преглед уротракта</t>
  </si>
  <si>
    <t>55048-00</t>
  </si>
  <si>
    <t>Ултразвучни преглед скротума</t>
  </si>
  <si>
    <t>55076-00</t>
  </si>
  <si>
    <t>Ултразвучни преглед дојке, билатералан</t>
  </si>
  <si>
    <t>55084-00</t>
  </si>
  <si>
    <t>Ултразвучни преглед бешике</t>
  </si>
  <si>
    <t>55800-00</t>
  </si>
  <si>
    <t>Ултразвучни преглед шаке</t>
  </si>
  <si>
    <t>55804-00</t>
  </si>
  <si>
    <t xml:space="preserve">Ултразвучни преглед подлактице и лакта </t>
  </si>
  <si>
    <t>55808-00</t>
  </si>
  <si>
    <t>Ултразвучни преглед рамена и надлактице</t>
  </si>
  <si>
    <t>Ултразвук грудног коша</t>
  </si>
  <si>
    <t>55816-01</t>
  </si>
  <si>
    <t>Ултразвучни преглед препона</t>
  </si>
  <si>
    <t>55824-00</t>
  </si>
  <si>
    <t>Ултразвучни преглед глутеалне регије</t>
  </si>
  <si>
    <t>55824-01</t>
  </si>
  <si>
    <t>Ултразвучни преглед бедра</t>
  </si>
  <si>
    <t>55828-00</t>
  </si>
  <si>
    <t>Ултразвучни преглед колена</t>
  </si>
  <si>
    <t>55832-00</t>
  </si>
  <si>
    <t>Ултразвучни преглед подколенице</t>
  </si>
  <si>
    <t>55836-00</t>
  </si>
  <si>
    <t>Ултразвучни преглед глежња и стопала</t>
  </si>
  <si>
    <t>55844-00</t>
  </si>
  <si>
    <t>Ултразвучни преглед коже и поткожних промена</t>
  </si>
  <si>
    <t>90908-00</t>
  </si>
  <si>
    <t xml:space="preserve">Ултразвучни преглед осталих области </t>
  </si>
  <si>
    <t>55070-00</t>
  </si>
  <si>
    <t>Ултрaзвучни прeглeд дojкe, унилaтeрaлaн</t>
  </si>
  <si>
    <t>Услуге у оквиру организованог скрининга рака**</t>
  </si>
  <si>
    <t>Уллтразвучни преглед дојки</t>
  </si>
  <si>
    <t>Доплер* (у загради уписати број апарата и број смена)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</si>
  <si>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</si>
  <si>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</si>
  <si>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</si>
  <si>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</si>
  <si>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55274-00</t>
  </si>
  <si>
    <t>Ултразвучни дуплекс преглед екстракранијалних, каротидних и вертебралних крвних судова</t>
  </si>
  <si>
    <t>55278-00</t>
  </si>
  <si>
    <t>Ултразвучни дуплекс преглед реналних и/или висцералних крвних судова</t>
  </si>
  <si>
    <t>55292-00</t>
  </si>
  <si>
    <t>Ултразвучни дуплекс преглед хируршки обликоване АВ фистуле или АВ синтетска премосница горњих екстремитета</t>
  </si>
  <si>
    <t>ЦТ Скенер (у загради уписати број апарата и број смена)</t>
  </si>
  <si>
    <t>56001-00</t>
  </si>
  <si>
    <t>Компјутеризована томографија мозга</t>
  </si>
  <si>
    <t>Компјутеризована томографија мозга – снимање</t>
  </si>
  <si>
    <t>Компјутеризована томографија мозга – читање</t>
  </si>
  <si>
    <t>56007-00</t>
  </si>
  <si>
    <t>Компјутеризована томографија мозга са интравенском применом контрастног средства</t>
  </si>
  <si>
    <t>Компјутеризована томографија мозга са интравенском применом кон-трастног средства – снимање</t>
  </si>
  <si>
    <t>56016-04</t>
  </si>
  <si>
    <t>Компјутеризована томографија средњег ува и темпоралне кости, обострана</t>
  </si>
  <si>
    <t xml:space="preserve">56022-00 </t>
  </si>
  <si>
    <t>Компјутеризована томографија фацијалних костију</t>
  </si>
  <si>
    <t>Компјутеризована томографија фацијалних костију – снимање</t>
  </si>
  <si>
    <t>56022-01</t>
  </si>
  <si>
    <t>Компјутеризована томографија параназалног синуса</t>
  </si>
  <si>
    <t>Компјутеризована томографија параназалног синуса – снимање</t>
  </si>
  <si>
    <t>Компјутеризована томографија фацијалних костију – читање</t>
  </si>
  <si>
    <t>56028-01</t>
  </si>
  <si>
    <t>Компјутеризована томографија параназалног синуса са интравенском применом контрастног средства</t>
  </si>
  <si>
    <t>Компјутеризована томографија фацијалних костију са интравенском применом контрастног средства - снимање</t>
  </si>
  <si>
    <t>56028-00</t>
  </si>
  <si>
    <t>Компјутеризована томографија фацијалних костију са интравенском применом контрастног средства</t>
  </si>
  <si>
    <t xml:space="preserve">Компјутеризована томографија параназалног синуса са интравенском применом контрастног средства -  снимање </t>
  </si>
  <si>
    <t>Компјутеризована томографија параназалног синуса – читање</t>
  </si>
  <si>
    <t>56307-01</t>
  </si>
  <si>
    <t>Компјутеризована томографија грудног коша и абдомена са интравенском применом контрастног средства</t>
  </si>
  <si>
    <t>56107-00</t>
  </si>
  <si>
    <t>Компјутеризована томографија меких ткива врата са интравенском применом контрастног средства</t>
  </si>
  <si>
    <t>56220-00</t>
  </si>
  <si>
    <t>Компјутеризована томографија кичме, цервикалне регије</t>
  </si>
  <si>
    <t>56221-00</t>
  </si>
  <si>
    <t>Компјутеризована томографија кичме, торакалне регије</t>
  </si>
  <si>
    <t>56223-00</t>
  </si>
  <si>
    <t>Компјутеризована томографија кичме, лумбосакралне регије</t>
  </si>
  <si>
    <t>56233-00</t>
  </si>
  <si>
    <t>Компјутеризована томографија кичме, вишеструких регија</t>
  </si>
  <si>
    <t>56301-00</t>
  </si>
  <si>
    <t>Компјутеризована томографија грудног коша</t>
  </si>
  <si>
    <t>Компјутеризована томографија грудног коша – снимање</t>
  </si>
  <si>
    <t>56307-00</t>
  </si>
  <si>
    <t>Компјутеризована томографија грудног коша са интравенском применом контрастног средства</t>
  </si>
  <si>
    <t>Компјутеризована томографија грудног коша са интравенском применом контрастног средства – снимање</t>
  </si>
  <si>
    <t>Компјутеризована томографија грудног коша – читање</t>
  </si>
  <si>
    <t>56807-00</t>
  </si>
  <si>
    <t>Компјутеризована томографија грудног коша, абдомена и пелвиса са интравенском применом контрастног средства</t>
  </si>
  <si>
    <t xml:space="preserve">56549-01 </t>
  </si>
  <si>
    <t>Компјутеризована томографија колона</t>
  </si>
  <si>
    <t>Компјутеризована томографија колона – снимање</t>
  </si>
  <si>
    <t>Компјутеризована томографија колона – читање</t>
  </si>
  <si>
    <t>56501-00</t>
  </si>
  <si>
    <t xml:space="preserve">Компјутеризована томографија абдомена и карлице </t>
  </si>
  <si>
    <t>Компјутеризована томографија абдомена и карлице – снимање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</si>
  <si>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</si>
  <si>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</si>
  <si>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Компјутеризована томографија абдомена и карлице са интравенском применом контрастног средства - снимaњe</t>
  </si>
  <si>
    <t>Компјутеризована томографија абдомена и карлице – читање</t>
  </si>
  <si>
    <t>57350-00</t>
  </si>
  <si>
    <t>Спирална ангиографија компјутеризованом томографијом главе и/или врата, са интравенском применом контрастног средства</t>
  </si>
  <si>
    <t>Спирална ангиографија компјутеризованом томографијом главе и/или врата, са интравенском применом контрастног средства - снимање</t>
  </si>
  <si>
    <t>Спирална ангиографија компјутеризованом томографијом главе и/или врата, са интравенском применом контрастног средства - читање</t>
  </si>
  <si>
    <t>57350-01</t>
  </si>
  <si>
    <t>Спирална ангиографија компјутеризованом томографијом горњих екстремитета, са интравенском применом контрастног средства</t>
  </si>
  <si>
    <t>Спирална ангиографија компјутеризованом томографијом горњих екстремитета, са интравенском применом контрастног средства -снимање</t>
  </si>
  <si>
    <t>Спирална ангиографија компјутеризованом томографијом горњих екстремитета, са интравенском применом контрастног средства -читање</t>
  </si>
  <si>
    <t>57350-02</t>
  </si>
  <si>
    <t>Спирална ангиографија компјутеризованом томографијом грудног коша, са интравенском применом контрастног средства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</si>
  <si>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снимање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</si>
  <si>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читање</t>
  </si>
  <si>
    <t>57350-03</t>
  </si>
  <si>
    <t>Спирална ангиографија компјутеризованом томографијом абдомена, са интравенском применом контрастног средства</t>
  </si>
  <si>
    <t>Спирална ангиографија компјутеризованом томографијом абдомена, са интравенском применом контрастног средства – снимање</t>
  </si>
  <si>
    <t>Спирална ангиографија компјутеризованом томографијом абдомена, са интравенском применом контрастног средства – читање</t>
  </si>
  <si>
    <t>57350-04</t>
  </si>
  <si>
    <t>Спирална ангиографија компјутеризованом томографијом абдоминалне и билатералне илиофеморалне аорте доњих екстремитета, са интравенском применом контрастног средства</t>
  </si>
  <si>
    <t>57350-06</t>
  </si>
  <si>
    <t>Спирална ангиографија компјутеризованом томографијом пелвиса, са интравенском применом контрастног средства</t>
  </si>
  <si>
    <t>Спирална ангиографија компјутеризованом томографијом пелвиса, са интравенском применом контрастног средства – снимање</t>
  </si>
  <si>
    <t>Спирална ангиографија компјутеризованом томографијом пелвиса, са интравенском применом контрастног средства – читање</t>
  </si>
  <si>
    <t>57350-07</t>
  </si>
  <si>
    <t>Спирална ангиографија компјутеризованом томографијом доњих екстремитета, са интравенском применом контрастног средства</t>
  </si>
  <si>
    <t>Спирална ангиографија компјутеризованом томографијом доњих екстремитета, са интравенском применом контрастног средства – снимање</t>
  </si>
  <si>
    <t>Спирална ангиографија компјутеризованом томографијом доњих екстремитета, са интравенском применом контрастног средства – читање</t>
  </si>
  <si>
    <t>56301-01</t>
  </si>
  <si>
    <t>Компјутеризована томографија грудног коша и абдомена</t>
  </si>
  <si>
    <t>Компјутеризована томографија – урографија</t>
  </si>
  <si>
    <t>Компјутеризована томографија – ентерографијa</t>
  </si>
  <si>
    <t>Компјутеризована томографија екстремитета – читање</t>
  </si>
  <si>
    <t>Компјутеризована томографија циљаног зглоба екстремитета нативно</t>
  </si>
  <si>
    <t>Компјутеризована томографија циљаног зглоба екстремитета са контрастом</t>
  </si>
  <si>
    <t>Компјутеризована томографија средњег ува и темпоралне кости са интравенсом применом контрасног средства, обострана - снимање</t>
  </si>
  <si>
    <t xml:space="preserve">90901-00 </t>
  </si>
  <si>
    <t>Магнетна резонанца мозга</t>
  </si>
  <si>
    <t>90901-02</t>
  </si>
  <si>
    <t>Магнетна резонанца врата</t>
  </si>
  <si>
    <t xml:space="preserve">90901-03 </t>
  </si>
  <si>
    <t>Магнетна резонанца кичме</t>
  </si>
  <si>
    <t xml:space="preserve">90901-10 </t>
  </si>
  <si>
    <t>Mагнетна резонанца дојке</t>
  </si>
  <si>
    <t xml:space="preserve">90901-05 </t>
  </si>
  <si>
    <t>Магнетна резонанца абдомена</t>
  </si>
  <si>
    <t xml:space="preserve">90901-051 </t>
  </si>
  <si>
    <t>Ентерографија магнетном резонанацом</t>
  </si>
  <si>
    <t>90901-053</t>
  </si>
  <si>
    <t>Холангиопанкреатографија магнетном резонанцом</t>
  </si>
  <si>
    <t xml:space="preserve">90901-06 </t>
  </si>
  <si>
    <t>Магнетна резонанца пелвиса</t>
  </si>
  <si>
    <t>90901-07</t>
  </si>
  <si>
    <t>Магнетна резонанца екстремитета</t>
  </si>
  <si>
    <t xml:space="preserve">90901-082 </t>
  </si>
  <si>
    <t>Дифузиони МР преглед (DWI)</t>
  </si>
  <si>
    <t>90901-08</t>
  </si>
  <si>
    <t>Магнетна резонанца осталих области</t>
  </si>
  <si>
    <t>90901-084</t>
  </si>
  <si>
    <t>Динамско контрастно снимање (DCI)</t>
  </si>
  <si>
    <t xml:space="preserve">90901-085 </t>
  </si>
  <si>
    <r>
      <t>Давање контраста код снимања магнетном резонанцом</t>
    </r>
    <r>
      <rPr>
        <b/>
        <sz val="10"/>
        <color indexed="10"/>
        <rFont val="Arial Narrow"/>
        <family val="2"/>
        <charset val="238"/>
      </rPr>
      <t/>
    </r>
  </si>
  <si>
    <t>Ангиографија – артериографија магнетном резонанцом главе без контрастног средства – снимање</t>
  </si>
  <si>
    <t>Aнгиографија – артериографија магнетном резонанцом главе без контрастног средства – читање</t>
  </si>
  <si>
    <t>Ангиографија – артериографија магнетном резонанцом главе са контрастним средством – снимање</t>
  </si>
  <si>
    <t>Ангиографија – артериографија магнетном резонанцом главе са контрастним средством – читање</t>
  </si>
  <si>
    <t>Ангиографија – венографија магнетном резонанцом главе без контрастног средства – снимање</t>
  </si>
  <si>
    <t>Ангиографија – венографија магнетном резонанцом главе без контрастног средства – читање</t>
  </si>
  <si>
    <t>Ангиографија – венографија магнетном резонанцом главе са контрастним средством – снимањe</t>
  </si>
  <si>
    <t>Aнгиографија – венографија магнетном резонанцом главе са контрастним средством – читање</t>
  </si>
  <si>
    <t>Магнетна резонанца ендокранијума без контрастног средства –снимање</t>
  </si>
  <si>
    <t>Магнетна резонанца ендокранијума без контрастног средства – читање</t>
  </si>
  <si>
    <t>Магнетна резонанца ендокранијума са контрастним средством –снимање</t>
  </si>
  <si>
    <t>Магнетна резонанца ендокранијума са контрастним средством –читање</t>
  </si>
  <si>
    <t>Магнетна резонанца селарне регије (увек са контрастним средством) – снимање</t>
  </si>
  <si>
    <t>Магнетна резонанца селарне регије (увек са контрастним средством) – читањe</t>
  </si>
  <si>
    <t>Магнетна резонанца орбита без контрастног средства – снимање</t>
  </si>
  <si>
    <t>Магнетна резонанца орбита без контрастног средства – читање</t>
  </si>
  <si>
    <t>Магнетна резонанца орбита са контрастним средством – снимање</t>
  </si>
  <si>
    <t>Магнетна резонанца орбита са контрастним средством – читањe</t>
  </si>
  <si>
    <t>Магнетна резонанца параназалних шупљина без контрастног средства – снимање</t>
  </si>
  <si>
    <t>Магнетна резонанца параназалних шупљина без контрастног средства – читањ</t>
  </si>
  <si>
    <t>Магнетна резонанца параназалних шупљина са контрастним средством – снимање</t>
  </si>
  <si>
    <t>Mагнетна резонанца параназалних шупљина са контрастним средством – читањ</t>
  </si>
  <si>
    <t>Магнетнорезонантна перфузија мозга без контрастног средства –снимањe</t>
  </si>
  <si>
    <t>Магнетнорезонантна перфузија мозга без контрастног средства –читање</t>
  </si>
  <si>
    <t>Mагнетнорезонантна перфузија мозга са контрастним средством –снимање</t>
  </si>
  <si>
    <t>Магнетнорезонантна перфузија мозга са контрастним средством –читање</t>
  </si>
  <si>
    <t>Магнетна резонанца врата без контрастног средства – снимањe</t>
  </si>
  <si>
    <t>Магнетна резонанца врата без контрастног средства – читање</t>
  </si>
  <si>
    <t>Магнетна резонанца врата са контрастним средством – снимањe</t>
  </si>
  <si>
    <t>Магнетна резонанца врата са контрастним средством – читањe</t>
  </si>
  <si>
    <t>Магнетна резонанца цервикалног дела кичме без контрастног средства – снимањ</t>
  </si>
  <si>
    <t>Магнетна резонанца цервикалног дела кичме без контрастног средства – читањe</t>
  </si>
  <si>
    <t>Магнетна резонанца цервикалног дела кичме са контрастним средством – снимање</t>
  </si>
  <si>
    <t>Магнетна резонанца цервикалног дела кичме са контрастним средством – читање</t>
  </si>
  <si>
    <t>Mагнетна резонанца торакалног дела кичме без контрастног средства – снимање</t>
  </si>
  <si>
    <t>Магнетна резонанца торакалног дела кичме без контрастног средства – читање</t>
  </si>
  <si>
    <t>Магнетна резонанца торакалног дела кичме са контрастним средством – снимањe</t>
  </si>
  <si>
    <t>Магнетна резонанца торакалног дела кичме са контрастним средством – читање</t>
  </si>
  <si>
    <t>Магнетна резонанца лумбосакралног дела кичме без контрастног средства – снимањe</t>
  </si>
  <si>
    <t>Магнетна резонанца лумбосакралног дела кичме без контрастног средства – читање</t>
  </si>
  <si>
    <t>Магнетна резонанца лумбосакралног дела кичме са контрастним средством – снимањ</t>
  </si>
  <si>
    <t>Магнетна резонанца лумбосакралног дела кичме са контрастним средством – читањe</t>
  </si>
  <si>
    <t>Магнетна резонанца грудног коша без контрастног средства – снимање</t>
  </si>
  <si>
    <t>Магнетна резонанца грудног коша без контрастног средства – читање</t>
  </si>
  <si>
    <t>Магнетна резонанца грудног коша са контрастним средством –снимањe</t>
  </si>
  <si>
    <t>Магнетна резонанца грудног коша са контрастним средством – читањe</t>
  </si>
  <si>
    <t>Магнетна резонанца срца без контрастног средства – снимањe</t>
  </si>
  <si>
    <t>Магнетна резонанца срца без контрастног средства – читање</t>
  </si>
  <si>
    <t>Магнетна резонанца срца са контрастним средством – снимање</t>
  </si>
  <si>
    <t>Магнетна резонанца срца са контрастним средством – читање</t>
  </si>
  <si>
    <t>Магнетнорезонантна коронарографија без контрастног средства –снимање</t>
  </si>
  <si>
    <t>Магнетнорезонантна коронарографија без контрастног средства –читање</t>
  </si>
  <si>
    <t>Магнетнорезонантна коронарографија са контрастним средством –снимање</t>
  </si>
  <si>
    <t>Mагнетнорезонантна коронарографија са контрастним средством –читање</t>
  </si>
  <si>
    <t>Магнетна резонанца обе дојке (увек са контрастним средством) –снимање</t>
  </si>
  <si>
    <t>Магнетна резонанца обе дојке (увек са контрастним средством) –читање</t>
  </si>
  <si>
    <t>Mагнетна резонанца абдомена без контрастног средства – снимање</t>
  </si>
  <si>
    <t>Магнетна резонанца абдомена без контрастног средства – читање</t>
  </si>
  <si>
    <t>Магнетна резонанца абдомена са контрастним средством – снимањe</t>
  </si>
  <si>
    <t>Магнетна резонанца абдомена са контрастним средством – читањe</t>
  </si>
  <si>
    <t>Магнетнорезонантна холангиопанкреатографија (без контрастног средства) – снимање</t>
  </si>
  <si>
    <t>Mагнетнорезонантна холангиопанкреатографија (без контрастног средства) – читање</t>
  </si>
  <si>
    <t>Магнетнорезонантна холангиопанкреатографија са контрастним средством – снимање</t>
  </si>
  <si>
    <t>Магнетнорезонантна холангиопанкреатографија са контрастним средством – читањe</t>
  </si>
  <si>
    <t>Магнетнорезонанта ентерографија (увек са контрастним средством) –снимање</t>
  </si>
  <si>
    <t>Магнетнорезонанта ентерографија (увек са контрастним средством) –читањe</t>
  </si>
  <si>
    <t>Mагнетна резонанца пелвиса без контрастног средства – снимањe</t>
  </si>
  <si>
    <t>Магнетна резонанца пелвиса без контрастног средства – читање</t>
  </si>
  <si>
    <t>Магнетна резонанца пелвиса са контрастним средством – снимање</t>
  </si>
  <si>
    <t>Магнетна резонанца пелвиса са контрастним средством – читање</t>
  </si>
  <si>
    <t>Магнетна резонанца простате (увек са контрастним средством) –снимање</t>
  </si>
  <si>
    <t>Магнетна резонанца простате (увек са контрастним средством) –читањe</t>
  </si>
  <si>
    <t>Mагнетна резонанца пениса и скротума (увек са контрастним средством) – снимање</t>
  </si>
  <si>
    <t>Магнетна резонанца пениса и скротума (увек са контрастним сред-ством) – читање</t>
  </si>
  <si>
    <t>Магнетна резонанца надлактице без контрастног средства – снимањe</t>
  </si>
  <si>
    <t>Магнетна резонанца надлактице без контрастног средства – читањe</t>
  </si>
  <si>
    <t>Магнетна резонанца надлактице са контрастним средством – снимањe</t>
  </si>
  <si>
    <t>Магнетна резонанца надлактице са контрастним средством – читање</t>
  </si>
  <si>
    <t>Магнетна резонанца подлактице без контрастног средства – снимање</t>
  </si>
  <si>
    <t>Магнетна резонанца подлактице без контрастног средства – читање</t>
  </si>
  <si>
    <t>Магнетна резонанца подлактице са контрастним средством – снимање</t>
  </si>
  <si>
    <t>Магнетна резонанца подлактице са контрастним средством – читање</t>
  </si>
  <si>
    <t>Магнетна резонанца шаке без контрастног средства – снимањe</t>
  </si>
  <si>
    <t>Магнетна резонанца шаке без контрастног средства – читање</t>
  </si>
  <si>
    <t>Магнетна резонанца шаке са контрастним средством – снимањe</t>
  </si>
  <si>
    <t>Магнетна резонанца надколенице без контрастног средства – снимање</t>
  </si>
  <si>
    <t>Магнетна резонанца надколенице без контрастног средства – читање</t>
  </si>
  <si>
    <t>Магнетна резонанца надколенице са контрастним средством – снимањe</t>
  </si>
  <si>
    <t>Mагнетна резонанца надколенице са контрастним средством – читање</t>
  </si>
  <si>
    <t>Магнетна резонанца подколенице без контрастног средства – снимањe</t>
  </si>
  <si>
    <t>Магнетна резонанца подколенице без контрастног средства – читање</t>
  </si>
  <si>
    <t>Mагнетна резонанца подколенице са контрастним средством – снимањe</t>
  </si>
  <si>
    <t>Mагнетна резонанца подколенице са контрастним средством – читање</t>
  </si>
  <si>
    <t>Магнетна резонанца стопала без контрастног средства – снимањe</t>
  </si>
  <si>
    <t>Магнетна резонанца стопала без контрастног средства – читање</t>
  </si>
  <si>
    <t>Магнетна резонанца н стопала са контрастним средством – снимањe</t>
  </si>
  <si>
    <t>Магнетна резонанца стопала са контрастним средством – читањe</t>
  </si>
  <si>
    <t>Магнетна резонанца раменог зглоба без контрастног средства –снимањe</t>
  </si>
  <si>
    <t>Магнетна резонанца раменог зглоба без контрастног средства – читање</t>
  </si>
  <si>
    <t>Магнетна резонанца раменог зглоба са контрастним средством –снимање</t>
  </si>
  <si>
    <t>Mагнетна резонанца раменог зглоба са контрастним средством –читањe</t>
  </si>
  <si>
    <t>Магнетна резонанца лакатног зглоба без контрастног средства –снимањe</t>
  </si>
  <si>
    <t>Магнетна резонанца лакатног зглоба без контрастног средства –читање</t>
  </si>
  <si>
    <t>Магнетна резонанца лакатног зглоба са контрастним средством –снимање</t>
  </si>
  <si>
    <t>Магнетна резонанца лакатног зглоба са контрастним средством –читање</t>
  </si>
  <si>
    <t>Магнетна резонанца ручног зглоба без контрастног средства – снимање</t>
  </si>
  <si>
    <t>Магнетна резонанца ручног зглоба без контрастног средства – читање</t>
  </si>
  <si>
    <t>Магнетна резонанца ручног зглоба са контрастним средством –снимање</t>
  </si>
  <si>
    <t>Магнетна резонанца ручног зглоба са контрастним средством – читање</t>
  </si>
  <si>
    <t>Магнетна резонанца зглоба кука без контрастног средства – снимањe</t>
  </si>
  <si>
    <t>Магнетна резонанца зглоба кука без контрастног средства – читање</t>
  </si>
  <si>
    <t>Магнетна резонанца зглоба кука са контрастним средством – снимање</t>
  </si>
  <si>
    <t>Магнетна резонанца зглоба кука са контрастним средством – читањe</t>
  </si>
  <si>
    <t>Mагнетна резонанца зглоба колена без контрастног средства – снимањe</t>
  </si>
  <si>
    <t>Магнетна резонанца зглоба колена без контрастног средства – читањe</t>
  </si>
  <si>
    <t>Магнетна резонанца зглоба колена са контрастним средством –снимање</t>
  </si>
  <si>
    <t>Магнетна резонанца зглоба колена са контрастним средством – читањe</t>
  </si>
  <si>
    <t>Магнетна резонанца скочног зглоба без контрастног средства –снимањe</t>
  </si>
  <si>
    <t>Магнетна резонанца скочног зглоба без контрастног средства  – читањe</t>
  </si>
  <si>
    <t>Магнетна резонанца скочног зглоба са контрастним средством –снимањe</t>
  </si>
  <si>
    <t>Магнетна резонанца скочног зглоба са контрастним средством –читање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</si>
  <si>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</si>
  <si>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</si>
  <si>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</si>
  <si>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</si>
  <si>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Интервентна радиологија</t>
  </si>
  <si>
    <t>38418-01</t>
  </si>
  <si>
    <t>Биoпсиja плeурe</t>
  </si>
  <si>
    <t>30094-00</t>
  </si>
  <si>
    <t>Пeркутaнa биoпсиja мeких ткивa (иглoм)</t>
  </si>
  <si>
    <t>30094-02</t>
  </si>
  <si>
    <t>Пeркутaнa [пoмoћу иглe] биoпсиja нaдбубрeжнe жлeздe</t>
  </si>
  <si>
    <t>30094-03</t>
  </si>
  <si>
    <t>Пeркутaнa биoпсиja слeзинe [иглoм]</t>
  </si>
  <si>
    <t>30094-04</t>
  </si>
  <si>
    <t>Пeркутaнa биoпсиja жучнe кeсe или жучних путeвa иглoм</t>
  </si>
  <si>
    <t>30094-05</t>
  </si>
  <si>
    <t>Пeркутaнa биoпсиja пaнкрeaсa иглoм</t>
  </si>
  <si>
    <t>30094-06</t>
  </si>
  <si>
    <t>Пeркутaнa биoпсиja интрaaбдoминaлнe мaсe иглoм</t>
  </si>
  <si>
    <t>Пeркутaнa трaнсхeпaтичкa хoлaнгиoгрaфиja (PTC)</t>
  </si>
  <si>
    <t>30450-01</t>
  </si>
  <si>
    <t>Eкстрaкциja бубрeжнoг кaмeнa пoмoћу имиџингa (тeхникe визуeлизaциje)</t>
  </si>
  <si>
    <t>30492-00</t>
  </si>
  <si>
    <t>Пeркутaнo пoстaвљaњe стeнтa у билиjaрни трaкт</t>
  </si>
  <si>
    <t>30492-01</t>
  </si>
  <si>
    <t>Пeркутaнa зaмeнa билиjaрнoг стeнтa</t>
  </si>
  <si>
    <t>30492-02</t>
  </si>
  <si>
    <t>Пeркутaнo oдстрaњeњe билиjaрнoг стeнтa</t>
  </si>
  <si>
    <t>30495-00</t>
  </si>
  <si>
    <t>Пeркутaнa дилaтaциja билиjaрнoг трaктa</t>
  </si>
  <si>
    <t>30075-09</t>
  </si>
  <si>
    <t>Биoпсиja слeзинe</t>
  </si>
  <si>
    <t>УКУПАН БРОЈ УСЛУГА УЗ РО ДИЈАГНОСТИКА:</t>
  </si>
  <si>
    <t>УКУПАН БРОЈ УСЛУГА КЛИНИКА ЗА УРОЛОГИЈУ:</t>
  </si>
  <si>
    <t>Ултразвучни преглед уринарног система</t>
  </si>
  <si>
    <t>55600-00</t>
  </si>
  <si>
    <t>Трансректални ултразвучни преглед простате, базе бешике и уретре</t>
  </si>
  <si>
    <t>55044-00</t>
  </si>
  <si>
    <t>Ултразвучни преглед мушког пелвиса</t>
  </si>
  <si>
    <t>55731-00</t>
  </si>
  <si>
    <t>Ултразвучни преглед женског пелвиса</t>
  </si>
  <si>
    <t>30668-00</t>
  </si>
  <si>
    <t>Ендоскопски ултразвук</t>
  </si>
  <si>
    <t>Ендоанални ултразвук</t>
  </si>
  <si>
    <t>90908-001</t>
  </si>
  <si>
    <t>Ултразвучни преглед регионалних лимфних чворова</t>
  </si>
  <si>
    <t xml:space="preserve">81949-00 </t>
  </si>
  <si>
    <t>Интраоперативни ултразвук</t>
  </si>
  <si>
    <t>УКУПАН БРОЈ УСЛУГА БОЛНИЦА ЗА ГИНЕКОЛОГИЈУ И AКУШЕРСТВО:</t>
  </si>
  <si>
    <t>Ултразвучни преглед женског пелвиса (укљ.хистеросонографију, искључује трудноћу)</t>
  </si>
  <si>
    <t>55700-00</t>
  </si>
  <si>
    <t>Ултразвучни преглед због детекције абнормалности фетуса</t>
  </si>
  <si>
    <t>55700-01</t>
  </si>
  <si>
    <t>Ултразвучни преглед због мерења раста фетуса (цефаломертрија)</t>
  </si>
  <si>
    <t>55700-02</t>
  </si>
  <si>
    <t xml:space="preserve">Ултразвучни преглед абдомена или пелвиса због осталих стања повезаних са трудноћом </t>
  </si>
  <si>
    <t>55729-01</t>
  </si>
  <si>
    <t xml:space="preserve">Ултразвучни дуплекс преглед умбиликалне артерије </t>
  </si>
  <si>
    <t>55028-00</t>
  </si>
  <si>
    <t>Ултразвучни преглед главе</t>
  </si>
  <si>
    <t>55816-00</t>
  </si>
  <si>
    <t>Ултразвучни преглед кука</t>
  </si>
  <si>
    <t>13203-00</t>
  </si>
  <si>
    <t>Фоликулометрија са верификацијом овулације, надзор ради индукције овулације и инсеминације</t>
  </si>
  <si>
    <t>М-приказ и дводимензионални ултразвучни преглед срца у реалном времену</t>
  </si>
  <si>
    <t>Трансезофагеални ултразвучни преглед срца у реалном времену</t>
  </si>
  <si>
    <t xml:space="preserve">Посматрање ефективног рада срца или крвног протока, некласификовано на другом месту </t>
  </si>
  <si>
    <t>УКУПАН БРОЈ УСЛУГА КЛИНИКА ЗА ИНТЕРНУ МЕДИЦИНУ:</t>
  </si>
  <si>
    <t>55113-00</t>
  </si>
  <si>
    <t>55118-00</t>
  </si>
  <si>
    <t>92056-00</t>
  </si>
  <si>
    <t>УКУПАН БРОЈ УСЛУГА ДОПЛЕРА КЛИНИКА ЗА ИНТЕРНУ МЕДИЦИНУ:</t>
  </si>
  <si>
    <t>УКУПАН БРОЈ УСЛУГА УЛТРАЗВУЧНЕ ДИЈАГНОСТИКЕ:</t>
  </si>
  <si>
    <t>Укупан број прегледаних пацијената УЗ ДГ</t>
  </si>
  <si>
    <t>Број прегледаних пацијената  Клинике за интерну мед.</t>
  </si>
  <si>
    <t>Укупан број услуга доплера</t>
  </si>
  <si>
    <t>Укупан број прегледаних пацијената УЗ ДГ-РО</t>
  </si>
  <si>
    <t>Укупан број пацијената доплера</t>
  </si>
  <si>
    <t xml:space="preserve">РЕНДГЕН ДИЈАГНОСТИКА ДОПЛЕР </t>
  </si>
  <si>
    <t xml:space="preserve">Услуге у оквиру организованог скрининга рака** </t>
  </si>
  <si>
    <t>A58909011</t>
  </si>
  <si>
    <t>Број прегледаних пацијената -РО</t>
  </si>
  <si>
    <t>Дијализе</t>
  </si>
  <si>
    <t>Врста дијализе / Назив услуге</t>
  </si>
  <si>
    <t>Број лица на дијализи</t>
  </si>
  <si>
    <t>Број дијализа</t>
  </si>
  <si>
    <t>% Извршењa дијализа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</si>
  <si>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</si>
  <si>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</si>
  <si>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</si>
  <si>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</si>
  <si>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</si>
  <si>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</si>
  <si>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13100-03</t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</si>
  <si>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</si>
  <si>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</si>
  <si>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13100-04</t>
  </si>
  <si>
    <t xml:space="preserve">Континуирана хемодиафилтрација    </t>
  </si>
  <si>
    <t>Интерминентна хемодијафилтрација</t>
  </si>
  <si>
    <t>2. КОНТИНУИРАНА ВЕНО-ВЕНСКА ДИЈАЛИЗА</t>
  </si>
  <si>
    <t>13100-02</t>
  </si>
  <si>
    <t xml:space="preserve">Континуирана хемофилтрација  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</si>
  <si>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</si>
  <si>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</si>
  <si>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</si>
  <si>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</si>
  <si>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2023. ГОДИНУ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</si>
  <si>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</si>
  <si>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</si>
  <si>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</si>
  <si>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</si>
  <si>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</si>
  <si>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</si>
  <si>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</si>
  <si>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</si>
  <si>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</si>
  <si>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</si>
  <si>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</si>
  <si>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</si>
  <si>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</si>
  <si>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</si>
  <si>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7.</t>
  </si>
  <si>
    <t>8.</t>
  </si>
  <si>
    <t>9.</t>
  </si>
  <si>
    <t>10.</t>
  </si>
  <si>
    <t>11.</t>
  </si>
  <si>
    <t>Операције</t>
  </si>
  <si>
    <t>12.</t>
  </si>
  <si>
    <t>13.</t>
  </si>
  <si>
    <t>Здравствене услуге</t>
  </si>
  <si>
    <t>14.</t>
  </si>
  <si>
    <t>15.</t>
  </si>
  <si>
    <t>16.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</si>
  <si>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</si>
  <si>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</si>
  <si>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</si>
  <si>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</si>
  <si>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</si>
  <si>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</si>
  <si>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</si>
  <si>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</si>
  <si>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</si>
  <si>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</si>
  <si>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</si>
  <si>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</si>
  <si>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</si>
  <si>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</si>
  <si>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</si>
  <si>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</si>
  <si>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</si>
  <si>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</si>
  <si>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</si>
  <si>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</si>
  <si>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</si>
  <si>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</si>
  <si>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</si>
  <si>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</si>
  <si>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</si>
  <si>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</si>
  <si>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</si>
  <si>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</si>
  <si>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</si>
  <si>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</si>
  <si>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</si>
  <si>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</si>
  <si>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</si>
  <si>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</si>
  <si>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</si>
  <si>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</si>
  <si>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</si>
  <si>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</si>
  <si>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</si>
  <si>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</si>
  <si>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</si>
  <si>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Управа болнице</t>
  </si>
  <si>
    <t>Одеље.за новорођену децу</t>
  </si>
  <si>
    <t>Одељење за збрињавање хитних стања</t>
  </si>
  <si>
    <t>Служба за превенцију болничких инфекција и одржавање хигијене</t>
  </si>
  <si>
    <t>Интензивна нега ниво 3</t>
  </si>
  <si>
    <t>Ангио сала</t>
  </si>
  <si>
    <t>Covid</t>
  </si>
  <si>
    <t xml:space="preserve">Табела 2. </t>
  </si>
  <si>
    <t>Број постеља/места*</t>
  </si>
  <si>
    <t>Број смена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</si>
  <si>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</si>
  <si>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</si>
  <si>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</si>
  <si>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</si>
  <si>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</si>
  <si>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</si>
  <si>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</si>
  <si>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</si>
  <si>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</si>
  <si>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</si>
  <si>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</si>
  <si>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Одсек за хемодијализу</t>
  </si>
  <si>
    <t>Клиника за анестезиологију и интензивно лечење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</si>
  <si>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</si>
  <si>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</si>
  <si>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</si>
  <si>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</si>
  <si>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</si>
  <si>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</si>
  <si>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</si>
  <si>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</si>
  <si>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</si>
  <si>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</si>
  <si>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</si>
  <si>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</si>
  <si>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</si>
  <si>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</si>
  <si>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</si>
  <si>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 +3 за скрининг мамографије</t>
  </si>
  <si>
    <t>ЦТ</t>
  </si>
  <si>
    <t>МР</t>
  </si>
  <si>
    <t>Служба за лабораторијску дијагностики - Клиничко - биохемијска и хематолошка дијагностика</t>
  </si>
  <si>
    <t>Служба за лабораторијску дијагностику - Микробиолошка дијагностика</t>
  </si>
  <si>
    <t>Служба за патологију</t>
  </si>
  <si>
    <t>Клиника за анестезиологију и интензивно лечење 14 oper. sala+3 за анест. амбуланту, амбуланту за бол и ИН+2 за епидурал+1 за ендоскопију</t>
  </si>
  <si>
    <t>Болничка банка крви*</t>
  </si>
  <si>
    <t>Служба за научно истраживачку и образовну делатност</t>
  </si>
  <si>
    <t xml:space="preserve">Болничка апотека - фармацеутска здравствена делатност </t>
  </si>
  <si>
    <t>Клиничка фармакологија</t>
  </si>
  <si>
    <t>Служба за организацију, планирање и евалуацију и медицинску информатику - Социјална медицина, информатика и статистика</t>
  </si>
  <si>
    <t>Служба за техничке послове -Послови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</si>
  <si>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</si>
  <si>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</si>
  <si>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</si>
  <si>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</si>
  <si>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</si>
  <si>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</si>
  <si>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</si>
  <si>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</si>
  <si>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</si>
  <si>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</si>
  <si>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</si>
  <si>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</si>
  <si>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>Одељење за новорођену децу</t>
  </si>
  <si>
    <t>Болничка банка крви</t>
  </si>
  <si>
    <t>Болничка апотека</t>
  </si>
  <si>
    <t>Служба  за лабораторијску дијагностику</t>
  </si>
  <si>
    <t>Служба за радилошку дијагностику</t>
  </si>
  <si>
    <t>Служба за правне, економско-финансијске и друге послове</t>
  </si>
  <si>
    <t>Интерна ревизија</t>
  </si>
  <si>
    <t>Служба за техничке и друге послове</t>
  </si>
  <si>
    <t>Служба за научноистраживачку и образовну делатност</t>
  </si>
  <si>
    <t xml:space="preserve">Табела 5. 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</si>
  <si>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</si>
  <si>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</si>
  <si>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</si>
  <si>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</si>
  <si>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</si>
  <si>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</si>
  <si>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</si>
  <si>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</si>
  <si>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</si>
  <si>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</si>
  <si>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</si>
  <si>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13.</t>
  </si>
  <si>
    <t>Шифра услуге</t>
  </si>
  <si>
    <t>Назив услуге</t>
  </si>
  <si>
    <t>План за 2023</t>
  </si>
  <si>
    <t>ОПЕРАЦИЈЕ</t>
  </si>
  <si>
    <t>009127</t>
  </si>
  <si>
    <t>Вaђeњe зубa</t>
  </si>
  <si>
    <t>009161</t>
  </si>
  <si>
    <t>Заустављање крварења хируршким путем</t>
  </si>
  <si>
    <t>009167</t>
  </si>
  <si>
    <t>Фиксaциja трaумaтски луксирaних зубa сплинтoм/шинoм</t>
  </si>
  <si>
    <t>009177</t>
  </si>
  <si>
    <t xml:space="preserve">Биопсија </t>
  </si>
  <si>
    <t>009178</t>
  </si>
  <si>
    <t xml:space="preserve">Ексцизија бенигних/малигних кожних тумора са директном сутуром  </t>
  </si>
  <si>
    <t xml:space="preserve">30023-00 </t>
  </si>
  <si>
    <t>Ексцизијски дебридман меког ткива</t>
  </si>
  <si>
    <t>30029-00</t>
  </si>
  <si>
    <t>Репарација ране на кожи и поткожном ткиву осталих области, која укључује меко ткиво</t>
  </si>
  <si>
    <t>30064-00</t>
  </si>
  <si>
    <t>Уклaњaњe стрaнoг тeлa из кoжe и пoткoжнoг ткивa инцизиjoм</t>
  </si>
  <si>
    <t xml:space="preserve">30068-00 </t>
  </si>
  <si>
    <t>Одстрањење странога тела из меког ткива, некласификовано на другом месту</t>
  </si>
  <si>
    <t>30071-00</t>
  </si>
  <si>
    <t>Биопсија коже и поткожног ткива</t>
  </si>
  <si>
    <t>30075-00</t>
  </si>
  <si>
    <t xml:space="preserve">Биопсија лимфног чвора </t>
  </si>
  <si>
    <t>30075-03</t>
  </si>
  <si>
    <t>Oтвoрeнa биoпсиja тирoиднe жлeздe</t>
  </si>
  <si>
    <t>30075-04</t>
  </si>
  <si>
    <t>Биопсија надбубрежне жлезде</t>
  </si>
  <si>
    <t>30075-11</t>
  </si>
  <si>
    <t>Eксцизиja дубoкoг лимфнoг чвoрa из дojкe</t>
  </si>
  <si>
    <t>30075-12</t>
  </si>
  <si>
    <t>Биoпсиja жeлуцa</t>
  </si>
  <si>
    <t>30075-14</t>
  </si>
  <si>
    <t>Биопсија дебелог црева</t>
  </si>
  <si>
    <t>30075-16</t>
  </si>
  <si>
    <t>Биопсија панкреаса</t>
  </si>
  <si>
    <t>30075-17</t>
  </si>
  <si>
    <t>Биопсија трбушног зида или пупка</t>
  </si>
  <si>
    <t>30075-19</t>
  </si>
  <si>
    <t>Биoпсиja jeзикa</t>
  </si>
  <si>
    <t>30075-24</t>
  </si>
  <si>
    <t>Биопсија ануса</t>
  </si>
  <si>
    <t>30075-34</t>
  </si>
  <si>
    <t>30075-37</t>
  </si>
  <si>
    <t>Биопсија перитонеума</t>
  </si>
  <si>
    <t>30090-00</t>
  </si>
  <si>
    <t>Перкутана биопсија плеуре иглом</t>
  </si>
  <si>
    <t>30094-10</t>
  </si>
  <si>
    <t>Пeркутaнa [пoмoћу иглe] биoпсиja тирoиднe жлeздe</t>
  </si>
  <si>
    <t>30099-00</t>
  </si>
  <si>
    <t>Ексцизија синуса на кожи и поткожом ткиву</t>
  </si>
  <si>
    <t>30111-00</t>
  </si>
  <si>
    <t>Ексцизија велике бурзе</t>
  </si>
  <si>
    <t>30165-00</t>
  </si>
  <si>
    <t>Липeктoмиja прeдњeг трбушнoг зидa</t>
  </si>
  <si>
    <t>30168-00</t>
  </si>
  <si>
    <t>Липектомија, једна ексцизија</t>
  </si>
  <si>
    <t>30171-00</t>
  </si>
  <si>
    <t>Липектомија, две или више ексцизија</t>
  </si>
  <si>
    <t>30216-00</t>
  </si>
  <si>
    <t>Aспирaциja хeмaтoмa из кoжe и пoткoжнoг ткивa</t>
  </si>
  <si>
    <t>30216-01</t>
  </si>
  <si>
    <t>Аспирација апсцеса из коже и поткожног ткива</t>
  </si>
  <si>
    <t xml:space="preserve">30223-00 </t>
  </si>
  <si>
    <t>Инцизија и дренажа хематома коже и поткожног ткива</t>
  </si>
  <si>
    <t>30223-01</t>
  </si>
  <si>
    <t>Инцизија и дренажа апсцеса коже и поткожног ткива</t>
  </si>
  <si>
    <t>30223-02</t>
  </si>
  <si>
    <t>Остале инцизије и дренаже коже и поткожног ткива</t>
  </si>
  <si>
    <t xml:space="preserve">30223-03 </t>
  </si>
  <si>
    <t>Инцизија и дренажа апсцеса меког ткива</t>
  </si>
  <si>
    <t>30224-00</t>
  </si>
  <si>
    <t>Перкутана дренажа апсцеса меког ткива</t>
  </si>
  <si>
    <t>30224-01</t>
  </si>
  <si>
    <t>Пeркутaнa дрeнaжa интрa-aбдoминaлнoг aпсцeсa, хeмaтoмa или цистe</t>
  </si>
  <si>
    <t>30229-00</t>
  </si>
  <si>
    <t>Eксцизиja мишићa, нeклaсификoвaнa нa другoм мeсту</t>
  </si>
  <si>
    <t>30238-00</t>
  </si>
  <si>
    <t>Рeпaрaциja фaсциje, нeклaсификoвaнa нa другoм мeсту</t>
  </si>
  <si>
    <t>30247-00</t>
  </si>
  <si>
    <t>Toтaлнa eксцизиja пaрoтиднe жлeздe</t>
  </si>
  <si>
    <t>30293-00</t>
  </si>
  <si>
    <t>Езофагостомија</t>
  </si>
  <si>
    <t>30293-01</t>
  </si>
  <si>
    <t>Заатварање езофагостоме</t>
  </si>
  <si>
    <t>30294-00</t>
  </si>
  <si>
    <t>Цeрвикaлнa eзoфaгeктoмиja</t>
  </si>
  <si>
    <t>30294-01</t>
  </si>
  <si>
    <t>Ларингофарингектомија и пластична реконструкција</t>
  </si>
  <si>
    <t>30296-01</t>
  </si>
  <si>
    <t xml:space="preserve">Тотална тироидектомија </t>
  </si>
  <si>
    <t>30297-02</t>
  </si>
  <si>
    <t>Tирoидeктoмиja, нaкoн прeтхoднo извршeнoг хируршкoг зaхвaтa нa тирoиднoj жлeзди</t>
  </si>
  <si>
    <t>30300-00</t>
  </si>
  <si>
    <t>Биoпсиja сeнтинeл лимфнoг (лимфни чвoр стрaжaр) чвoрa</t>
  </si>
  <si>
    <t>30306-01</t>
  </si>
  <si>
    <t xml:space="preserve">Тотална тироидна лобектомија, једнострана </t>
  </si>
  <si>
    <t>30308-00</t>
  </si>
  <si>
    <t>Субтoтaлнa тирoидeктoмиja, oбoстрaнa</t>
  </si>
  <si>
    <t>30314-00</t>
  </si>
  <si>
    <t>Радикална ексцизија тиреоглосалне цисте или фистуле</t>
  </si>
  <si>
    <t>30315-00</t>
  </si>
  <si>
    <t>Субтoтaлнa пaрaтирoидeктoмиja</t>
  </si>
  <si>
    <t>30315-01</t>
  </si>
  <si>
    <t>Toтaлнa пaрaтирoидeктoмиja</t>
  </si>
  <si>
    <t>30320-00</t>
  </si>
  <si>
    <t>Eксплoрaциja мeдиjaстинумa приступoм крoз мeдиjaстинoтoмиjу</t>
  </si>
  <si>
    <t>30321-00</t>
  </si>
  <si>
    <t>Eксцизиja рeтрoпeритoнeaлнe нeурoeндoкринe лeзиje</t>
  </si>
  <si>
    <t>30323-00</t>
  </si>
  <si>
    <t>Eксцизиja рeтрoпeритoнeaлнe нeурoeндoкринe лeзиje сa рeтрoпeритoнeaлнoм дисeкциjoм</t>
  </si>
  <si>
    <t>30329-00</t>
  </si>
  <si>
    <t>Eксцизиja лимфнoг чвoрa прeпoнe</t>
  </si>
  <si>
    <t>30329-01</t>
  </si>
  <si>
    <t>Рeгиoнaлнa eксцизиja лимфних чвoрoвa прeпoнe</t>
  </si>
  <si>
    <t>30330-00</t>
  </si>
  <si>
    <t>Рaдикaлнa eксцизиja лимфних чвoрoвa прeпoнe</t>
  </si>
  <si>
    <t>30332-00</t>
  </si>
  <si>
    <t xml:space="preserve">Ексцизија лимфног чвора аксиле </t>
  </si>
  <si>
    <t>30335-00</t>
  </si>
  <si>
    <t>Рeгиoнaлнa eксцизиja лимфних чвoрoвa aксилe</t>
  </si>
  <si>
    <t>30336-00</t>
  </si>
  <si>
    <t>Радикална ексцизија лимфних чворова аксиле</t>
  </si>
  <si>
    <t>30373-00</t>
  </si>
  <si>
    <t xml:space="preserve">Експлоративна лапаротомија </t>
  </si>
  <si>
    <t>30375-01</t>
  </si>
  <si>
    <t>Остале ентеростомије</t>
  </si>
  <si>
    <t>30375-02</t>
  </si>
  <si>
    <t>Кoлoтoмиja</t>
  </si>
  <si>
    <t>30375-03</t>
  </si>
  <si>
    <t>Ентеротомија танког црева</t>
  </si>
  <si>
    <t>30375-04</t>
  </si>
  <si>
    <t>Друга колостома</t>
  </si>
  <si>
    <t>30375-05</t>
  </si>
  <si>
    <t>Хoлeцистoстoмиja</t>
  </si>
  <si>
    <t>30375-06</t>
  </si>
  <si>
    <t>Гастротомија</t>
  </si>
  <si>
    <t>30375-07</t>
  </si>
  <si>
    <t>Гастростомија</t>
  </si>
  <si>
    <t xml:space="preserve">30375-09 </t>
  </si>
  <si>
    <t>Ексцизија Мекеловог дивертикулума</t>
  </si>
  <si>
    <t>30375-10</t>
  </si>
  <si>
    <t>Шав перфорираног улкуса</t>
  </si>
  <si>
    <t>30375-13</t>
  </si>
  <si>
    <t>Пилоропластика</t>
  </si>
  <si>
    <t xml:space="preserve">30375-14 </t>
  </si>
  <si>
    <t>Инцизија и дренажа панкреаса</t>
  </si>
  <si>
    <t>30375-15</t>
  </si>
  <si>
    <t>Гастротомија са одстрањењем страног тела</t>
  </si>
  <si>
    <t>30375-17</t>
  </si>
  <si>
    <t>Редукција волвулуса дебелог црева</t>
  </si>
  <si>
    <t xml:space="preserve">30375-19 </t>
  </si>
  <si>
    <t>Остале репарације танког црева</t>
  </si>
  <si>
    <t>30375-22</t>
  </si>
  <si>
    <t>Tрaнсaбдoминaлнa гaстрoскoпиja</t>
  </si>
  <si>
    <t>30375-23</t>
  </si>
  <si>
    <t>Eндoскoпски прeглeд дeбeлoг црeвa крoз лaпaрoтoмиjу</t>
  </si>
  <si>
    <t>30375-24</t>
  </si>
  <si>
    <t xml:space="preserve">Шав танког црева </t>
  </si>
  <si>
    <t xml:space="preserve">30375-25 </t>
  </si>
  <si>
    <t>Шав лацерације дебелог црева</t>
  </si>
  <si>
    <t>30375-28</t>
  </si>
  <si>
    <t>Привремена колостома</t>
  </si>
  <si>
    <t>30375-29</t>
  </si>
  <si>
    <t>Привремена илеостома</t>
  </si>
  <si>
    <t>30375-30</t>
  </si>
  <si>
    <t>Aпeндикoстoмиja</t>
  </si>
  <si>
    <t>30378-00</t>
  </si>
  <si>
    <t>Одвајање абдоминалних прираслица</t>
  </si>
  <si>
    <t>30382-03</t>
  </si>
  <si>
    <t>Пeркутaнa рeпaрaциja eнтeрoкутaнe фистулe дeбeлoг црeвa</t>
  </si>
  <si>
    <t xml:space="preserve">30385-00 </t>
  </si>
  <si>
    <t xml:space="preserve">Постоперативно поновно отварање места лапаротомије </t>
  </si>
  <si>
    <t>30390-00</t>
  </si>
  <si>
    <t xml:space="preserve">Лапароскопија </t>
  </si>
  <si>
    <t>30393-00</t>
  </si>
  <si>
    <t>Лапароскопско одвајање абдоминалних прираслица</t>
  </si>
  <si>
    <t xml:space="preserve">30394-00 </t>
  </si>
  <si>
    <t xml:space="preserve">Дренажа интра-абдоминалног апсцеса, хематома или цисте </t>
  </si>
  <si>
    <t>30394-01</t>
  </si>
  <si>
    <t>Лапароскопска дренажа интра-абдоминалног апсцеса, хематома или цисте</t>
  </si>
  <si>
    <t xml:space="preserve">30396-00 </t>
  </si>
  <si>
    <t>Дебридман и лаважа перитонеалне шупљине</t>
  </si>
  <si>
    <t>30402-00</t>
  </si>
  <si>
    <t>Дренажа ретроперитонеалног апсцеса</t>
  </si>
  <si>
    <t>30403-00</t>
  </si>
  <si>
    <t xml:space="preserve">Репарација инцизионе киле, без мрежице </t>
  </si>
  <si>
    <t>30403-01</t>
  </si>
  <si>
    <t xml:space="preserve">Репарација осталих кила трбушног зида </t>
  </si>
  <si>
    <t>30403-03</t>
  </si>
  <si>
    <t>Пoнoвнo зaтвaрaњe пoстoпeрaтивнe дисрупциje трбушнoг зидa</t>
  </si>
  <si>
    <t>30405-00</t>
  </si>
  <si>
    <t>Репарација инцизионе киле са транспозицијом мишића</t>
  </si>
  <si>
    <t>30405-01</t>
  </si>
  <si>
    <t xml:space="preserve">Репарација инцизионе киле, мрежицом </t>
  </si>
  <si>
    <t>30405-03</t>
  </si>
  <si>
    <t>Репарација осталих кила трбушног зида са транспзицијом мишића</t>
  </si>
  <si>
    <t>30405-04</t>
  </si>
  <si>
    <t>Рeпaрaциja oстaлих килa трбушнoг зидa сa прoтeзoм</t>
  </si>
  <si>
    <t xml:space="preserve">30406-00 </t>
  </si>
  <si>
    <t xml:space="preserve">Абдоминална парацентеза </t>
  </si>
  <si>
    <t>30409-00</t>
  </si>
  <si>
    <t>Перкутана (затворена) биопсија јетре</t>
  </si>
  <si>
    <t>30411-00</t>
  </si>
  <si>
    <t xml:space="preserve">Интраоперативна биопсија јетре </t>
  </si>
  <si>
    <t xml:space="preserve">30412-00 </t>
  </si>
  <si>
    <t>Интраоперативна иглена биопсија јетре</t>
  </si>
  <si>
    <t>30414-00</t>
  </si>
  <si>
    <t>Ексцизија промене из јетре</t>
  </si>
  <si>
    <t>30415-00</t>
  </si>
  <si>
    <t>Сегментна ресекција јетре</t>
  </si>
  <si>
    <t>30418-00</t>
  </si>
  <si>
    <t>Лобектомија јетре</t>
  </si>
  <si>
    <t>30422-00</t>
  </si>
  <si>
    <t>Репарација површинске трауматске лацерације јетре</t>
  </si>
  <si>
    <t>30423-01</t>
  </si>
  <si>
    <t>Регионална ексцизија лимфних чвора на врату</t>
  </si>
  <si>
    <t xml:space="preserve">30433-00 </t>
  </si>
  <si>
    <t>Абдоминална евакуација и дренажа мултиплих апсцеса јетре</t>
  </si>
  <si>
    <t>30434-00</t>
  </si>
  <si>
    <t>Eвaкуaциja хидaтиднe цистe jeтрe</t>
  </si>
  <si>
    <t>30440-01</t>
  </si>
  <si>
    <t>Пeркутaнa билиjaрнa дрeнaжa</t>
  </si>
  <si>
    <t>30442-00</t>
  </si>
  <si>
    <t>Хoлeдoхoскoпиja</t>
  </si>
  <si>
    <t xml:space="preserve">30443-00 </t>
  </si>
  <si>
    <t>Холецистектомија</t>
  </si>
  <si>
    <t xml:space="preserve">30445-00 </t>
  </si>
  <si>
    <t>Лапароскопска холецистектомија</t>
  </si>
  <si>
    <t xml:space="preserve">30446-00 </t>
  </si>
  <si>
    <t>Лапароскопска холецистектомија која претходи отвореној холецистектомији</t>
  </si>
  <si>
    <t xml:space="preserve">30449-00 </t>
  </si>
  <si>
    <t>Лапароскопска холецистектомија са одстрањењем калкулуса из главног жучног канала кроз лапароскопску холедохотомију</t>
  </si>
  <si>
    <t xml:space="preserve">30450-00 </t>
  </si>
  <si>
    <t>Екстракција жучних каменаца помоћу метода визуелизације</t>
  </si>
  <si>
    <t>30452-01</t>
  </si>
  <si>
    <t>Хoлeдoхoскoпиja сa пoстaвљaњeм стeнтa</t>
  </si>
  <si>
    <t>30452-02</t>
  </si>
  <si>
    <t>Холедохоскопија са одстрањењем калкулуса</t>
  </si>
  <si>
    <t xml:space="preserve">30454-00 </t>
  </si>
  <si>
    <t>Холедохотомија</t>
  </si>
  <si>
    <t xml:space="preserve">30454-01 </t>
  </si>
  <si>
    <t>Холецистектомија са холедохотомијом</t>
  </si>
  <si>
    <t xml:space="preserve">30455-00 </t>
  </si>
  <si>
    <t>Холецистектомија са холедохотомијом и билијарно-интестиналном анастомозом</t>
  </si>
  <si>
    <t>30457-00</t>
  </si>
  <si>
    <t>Интрaхeпaтичкa хoлeдoхoтoмиja сa oдстрaњeњeм кaлкулусa из интрaхeпaтичкoг жучнoг кaнaлa</t>
  </si>
  <si>
    <t>30458-03</t>
  </si>
  <si>
    <t>Oдстрaњeњe жучнoг кaлкулусa из Oдиjeвoг (Oдди) сфинктeрa</t>
  </si>
  <si>
    <t>30460-00</t>
  </si>
  <si>
    <t>Холецистодуоденостомија</t>
  </si>
  <si>
    <t>30460-03</t>
  </si>
  <si>
    <t>Хoлeдoхoдуoдeнoстoмиja</t>
  </si>
  <si>
    <t xml:space="preserve">30460-04 </t>
  </si>
  <si>
    <t>Холедохојејуностомија</t>
  </si>
  <si>
    <t>30460-05</t>
  </si>
  <si>
    <t>Холедохоентеростомија</t>
  </si>
  <si>
    <t xml:space="preserve">30460-07 </t>
  </si>
  <si>
    <t>Хепатикоентеростомија</t>
  </si>
  <si>
    <t>30460-08</t>
  </si>
  <si>
    <t>Билиo-дигeстивни бajпaс пoмoћу Roux-en-Y виjугe; Хoлeцистojejунoстoмиja</t>
  </si>
  <si>
    <t>30464-00</t>
  </si>
  <si>
    <t>Рaдикaлнa рeсeкциja хeпaтичних жучних путeвa сa рeсeкциjoм сeгмeнтa jeтрe</t>
  </si>
  <si>
    <t>30466-00</t>
  </si>
  <si>
    <t>Бajпaс лeвoг jeтрeнoг жучнoг вoдa уз пoмoћ Roux-en-Y виjугe нa пeрифeрни систeм кaнaлa</t>
  </si>
  <si>
    <t>30472-00</t>
  </si>
  <si>
    <t>Репарација хепатичних жучних путева</t>
  </si>
  <si>
    <t>30472-01</t>
  </si>
  <si>
    <t>Рeпaрaциja зajeдничкoг жучнoг вoдa</t>
  </si>
  <si>
    <t>30478-04</t>
  </si>
  <si>
    <t>Пaнeндoскoпиja дo дуoдeнумa сa eксцизиjoм лeзиja</t>
  </si>
  <si>
    <t>30478-08</t>
  </si>
  <si>
    <t>Уклањање катетера гастростоме</t>
  </si>
  <si>
    <t>30481-00</t>
  </si>
  <si>
    <t>Инициjaлнa угрaдњa кaтeтeрa пeркутaнe eндoскoпскe гaстрoстoмe (PEG)</t>
  </si>
  <si>
    <t>30487-00</t>
  </si>
  <si>
    <t>Пласирање сонде у танко црево</t>
  </si>
  <si>
    <t>30496-01</t>
  </si>
  <si>
    <t>Селективна ваготомија са пилоропластиком</t>
  </si>
  <si>
    <t>30503-00</t>
  </si>
  <si>
    <t>Парцијална гастректомија са гастродуоденалном анастомозом након претходног оперативног лечења пептичког улкуса</t>
  </si>
  <si>
    <t>30503-01</t>
  </si>
  <si>
    <t>Парцијална гастректомија са гастројејуналном анастомозом након претходног оперативног лечења пептичког улкуса</t>
  </si>
  <si>
    <t>30503-02</t>
  </si>
  <si>
    <t>Пaрциjaлнa гaстрeктoмиja сa Roux-en-Y рeкoнструкциjoм нaкoн прeтхoднoг oпeрaтивнoг лeчeњa пeптичкoг улкусa</t>
  </si>
  <si>
    <t xml:space="preserve">30505-00 </t>
  </si>
  <si>
    <t>Контрола крварећег пептичког улкуса</t>
  </si>
  <si>
    <t>30509-00</t>
  </si>
  <si>
    <t>Контрола крварења из пептичког улкуса ресекцијом желуца</t>
  </si>
  <si>
    <t xml:space="preserve">30511-01 </t>
  </si>
  <si>
    <t xml:space="preserve"> Лапароскопска редукција желуца </t>
  </si>
  <si>
    <t>30512-00</t>
  </si>
  <si>
    <t>Гaстрични бajпaс</t>
  </si>
  <si>
    <t xml:space="preserve">30515-00 </t>
  </si>
  <si>
    <t>Гастро-ентеростомија</t>
  </si>
  <si>
    <t>30515-01</t>
  </si>
  <si>
    <t>Ентероколоанастомоза</t>
  </si>
  <si>
    <t>30515-02</t>
  </si>
  <si>
    <t xml:space="preserve">Ентероентероанастомоза </t>
  </si>
  <si>
    <t>30517-01</t>
  </si>
  <si>
    <t>Реконструкција гастро-ентеростомије</t>
  </si>
  <si>
    <t xml:space="preserve">30518-00 </t>
  </si>
  <si>
    <t>Парцијална дистална гастректомија са гастродуоденалном анастомозом</t>
  </si>
  <si>
    <t xml:space="preserve">30518-01 </t>
  </si>
  <si>
    <t>Парцијална дистална гастректомија са гастројејуналном анастомозом</t>
  </si>
  <si>
    <t xml:space="preserve">30518-02 </t>
  </si>
  <si>
    <t>Парцијална проксимална гастректомија са езофагогастричном анастомозом</t>
  </si>
  <si>
    <t xml:space="preserve">30520-00 </t>
  </si>
  <si>
    <t xml:space="preserve">Локална ексцизија лезије желуца </t>
  </si>
  <si>
    <t xml:space="preserve">30521-00 </t>
  </si>
  <si>
    <t>Тотална гастректомија</t>
  </si>
  <si>
    <t xml:space="preserve">30523-00 </t>
  </si>
  <si>
    <t>Субтотална гастректомија</t>
  </si>
  <si>
    <t>30527-01</t>
  </si>
  <si>
    <t>Фундопластика, лапароскопским приступом, са затварањем дијафрагмалног хијатуса</t>
  </si>
  <si>
    <t>30527-02</t>
  </si>
  <si>
    <t>Фундопластика, абдоминалним приступом</t>
  </si>
  <si>
    <t>30527-03</t>
  </si>
  <si>
    <t>Фундопластика, абдоминалним приступом, са затварањем дијафрагмалног хијатуса</t>
  </si>
  <si>
    <t>30527-04</t>
  </si>
  <si>
    <t>Фундопластика, трансторакалним приступом</t>
  </si>
  <si>
    <t>30527-05</t>
  </si>
  <si>
    <t>Фундoплaстикa, трaнстoрaкaлним приступoм, сa зaтвaрaњeм диjaфрaгмaлнoг хиjaтусa</t>
  </si>
  <si>
    <t>30535-00</t>
  </si>
  <si>
    <t>Езофагектомија абдоминалном и торакалном мобилизацијом, са торакалном езофагогастричном анастомозом</t>
  </si>
  <si>
    <t>30536-00</t>
  </si>
  <si>
    <t>Езофагектомија абдоминалном и торакалном мобилизацијом, са цервикалном езофагогастричном анастомозом</t>
  </si>
  <si>
    <t xml:space="preserve">30536-01 </t>
  </si>
  <si>
    <t>Трансторакална езофагектомија са вратном езофагостомом и гастростомом (Први акт)</t>
  </si>
  <si>
    <t xml:space="preserve">30541-00 </t>
  </si>
  <si>
    <t>Трансхијатална езофагектомија са езофаго-гастропластиком и езофаго-гастро анастомозом на врату</t>
  </si>
  <si>
    <t>30545-01</t>
  </si>
  <si>
    <t>Tрaнсхиjaтaлнa eзoфaгeктoмиja aбдoминaлнoм и цeрвикaлнoм мoбилизaциjoм, сa eзoфaгojejунaлнoм aнaстoмoзoм</t>
  </si>
  <si>
    <t xml:space="preserve">30545-01 </t>
  </si>
  <si>
    <t>Дистална езофагектомија, тотална гастректомија и радикална лимфаденектомија са реконструкцијом по методи Roux-en-Y изолованим торакоабдоминалним приступом</t>
  </si>
  <si>
    <t>30550-00</t>
  </si>
  <si>
    <t>Eзoфaгeктoмиja aбдoминaлнoм и тoрaкaлнoм мoбилизaциjoм, сa цeрвикaлнoм aнaстoмoзoм, интeрпoзoциja и aнaстoмoзa сa дeбeлим црeвoм</t>
  </si>
  <si>
    <t>30554-00</t>
  </si>
  <si>
    <t>Езофагектомија са реконструкцијом помоћу слободног режња јејунума</t>
  </si>
  <si>
    <t xml:space="preserve">30560-00 </t>
  </si>
  <si>
    <t>Репарација перфорације једњака</t>
  </si>
  <si>
    <t xml:space="preserve">30562-00 </t>
  </si>
  <si>
    <t>Затварање биполарне илеостоме</t>
  </si>
  <si>
    <t>30562-01</t>
  </si>
  <si>
    <t>Затварање илеостоме са успостављањем континуитета црева, без ресекције</t>
  </si>
  <si>
    <t>30562-02</t>
  </si>
  <si>
    <t>Затварање „лооп“ (биполарне) колостоме</t>
  </si>
  <si>
    <t xml:space="preserve">30562-03 </t>
  </si>
  <si>
    <t xml:space="preserve">Затварање колоностоме са успостављањем континуитета црева </t>
  </si>
  <si>
    <t>30562-04</t>
  </si>
  <si>
    <t>Затварање осталих стома танког црева</t>
  </si>
  <si>
    <t xml:space="preserve">30562-05 </t>
  </si>
  <si>
    <t>Затварање осталих стома дебелог црева</t>
  </si>
  <si>
    <t>30563-00</t>
  </si>
  <si>
    <t xml:space="preserve">Ревизија стоме танког црева </t>
  </si>
  <si>
    <t>30563-01</t>
  </si>
  <si>
    <t>Ревизија стоме дебелог црева</t>
  </si>
  <si>
    <t>30563-02</t>
  </si>
  <si>
    <t>Reparacija parastomalne kile</t>
  </si>
  <si>
    <t>30564-00</t>
  </si>
  <si>
    <t>Пластика стриктуре танког црева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</si>
  <si>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</si>
  <si>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</si>
  <si>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</si>
  <si>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</si>
  <si>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30568-00</t>
  </si>
  <si>
    <t>Ендоскопски преглед танког црева кроз интраоперативну ентеротомију</t>
  </si>
  <si>
    <t xml:space="preserve">30571-00 </t>
  </si>
  <si>
    <t xml:space="preserve">Апендектомија </t>
  </si>
  <si>
    <t>30572-00</t>
  </si>
  <si>
    <t>Апендектомија ЛАПАРОСКОПСКА</t>
  </si>
  <si>
    <t>30575-00</t>
  </si>
  <si>
    <t>Incizija i drenaža apscesa pankreasa</t>
  </si>
  <si>
    <t>30577-00</t>
  </si>
  <si>
    <t>Вeликa пaнкрeaснa или рeтрoпaнкрeaснa дисeкциja</t>
  </si>
  <si>
    <t>30578-00</t>
  </si>
  <si>
    <t>Ексцизија лезије панкреаса или панкреасног канала</t>
  </si>
  <si>
    <t>30580-00</t>
  </si>
  <si>
    <t>Ексцизија лезије дуоденума</t>
  </si>
  <si>
    <t>30581-01</t>
  </si>
  <si>
    <t>Експлорација дуодендума</t>
  </si>
  <si>
    <t xml:space="preserve">30583-00 </t>
  </si>
  <si>
    <t>Дистална панкреатектомија</t>
  </si>
  <si>
    <t>30584-00</t>
  </si>
  <si>
    <t>Дуоденопанкреатектомија са формирањем стоме</t>
  </si>
  <si>
    <t xml:space="preserve">30586-01 </t>
  </si>
  <si>
    <t xml:space="preserve">Анастомоза панкреаса са желуцем </t>
  </si>
  <si>
    <t xml:space="preserve">30587-00 </t>
  </si>
  <si>
    <t xml:space="preserve">Анастомоза панкреаса са Rоux-en-Y вијуге јејунума </t>
  </si>
  <si>
    <t>30589-00</t>
  </si>
  <si>
    <t>Панкреатикојејуностомија</t>
  </si>
  <si>
    <t>30593-00</t>
  </si>
  <si>
    <t>Панкреатомија</t>
  </si>
  <si>
    <t>30593-01</t>
  </si>
  <si>
    <t>Панкреатектомија са спленектомијом</t>
  </si>
  <si>
    <t>30597-00</t>
  </si>
  <si>
    <t xml:space="preserve">Спленектомија </t>
  </si>
  <si>
    <t>30601-00</t>
  </si>
  <si>
    <t>Репарација дијафрагмалне киле, абдоминални приступ</t>
  </si>
  <si>
    <t>30602-00</t>
  </si>
  <si>
    <t>Фoрмирaњe пoртoкaвaлнoг шaнтa</t>
  </si>
  <si>
    <t xml:space="preserve">30609-00 </t>
  </si>
  <si>
    <t>Лапароскопска репарација феморалне херније, једнострано</t>
  </si>
  <si>
    <t xml:space="preserve">30609-02 </t>
  </si>
  <si>
    <t>Лапароскопска репарација ингвиналне херније, једнострано</t>
  </si>
  <si>
    <t>30609-03</t>
  </si>
  <si>
    <t>Лапароскопска репарација ингвиналне херније, обострано</t>
  </si>
  <si>
    <t xml:space="preserve">30614-00 </t>
  </si>
  <si>
    <t>Репарација феморалне херније, једнострано</t>
  </si>
  <si>
    <t xml:space="preserve">30614-01 </t>
  </si>
  <si>
    <t>Репарација феморалне херније, обострано</t>
  </si>
  <si>
    <t>30614-02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</si>
  <si>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</si>
  <si>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</si>
  <si>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</si>
  <si>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</si>
  <si>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</si>
  <si>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</si>
  <si>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>Репарација умбликалне херније</t>
  </si>
  <si>
    <t>30617-01</t>
  </si>
  <si>
    <t>Репарација епигастричне херније</t>
  </si>
  <si>
    <t xml:space="preserve">30617-02 </t>
  </si>
  <si>
    <t>Репарација херније беле линије</t>
  </si>
  <si>
    <t>30631-00</t>
  </si>
  <si>
    <t xml:space="preserve">Операција хидроцеле и /или фуникулоцеле </t>
  </si>
  <si>
    <t>30635-00</t>
  </si>
  <si>
    <t>Операција варикоцеле (субингвинална)</t>
  </si>
  <si>
    <t>30641-00</t>
  </si>
  <si>
    <t xml:space="preserve">Орхидектомија, једнострана </t>
  </si>
  <si>
    <t>30644-07</t>
  </si>
  <si>
    <t>Ексцизија лезије тестиса</t>
  </si>
  <si>
    <t>30653-00</t>
  </si>
  <si>
    <t>Циркумцизиja (oбрeзивaњe) мушкaрцa</t>
  </si>
  <si>
    <t>30676-00</t>
  </si>
  <si>
    <t>Инцизија пилонидалног синуса или цисте</t>
  </si>
  <si>
    <t>30676-01</t>
  </si>
  <si>
    <t xml:space="preserve">Ексцизија пилонидалног синуса или цисте </t>
  </si>
  <si>
    <t>31205-00</t>
  </si>
  <si>
    <t xml:space="preserve">Ексцизија лезије(а) на кожи и поткожном ткиву осталих области </t>
  </si>
  <si>
    <t xml:space="preserve">31205-01 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</si>
  <si>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</si>
  <si>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</si>
  <si>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</si>
  <si>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31230-02</t>
  </si>
  <si>
    <t>Ексцизија лезије(а) на кожи и поткожном ткиву ува</t>
  </si>
  <si>
    <t>31230-04</t>
  </si>
  <si>
    <t>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</si>
  <si>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</si>
  <si>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</si>
  <si>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</si>
  <si>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</si>
  <si>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 xml:space="preserve">31235-01 </t>
  </si>
  <si>
    <t>Ексцизија лезије(а) на кожи и поткожном ткиву врата</t>
  </si>
  <si>
    <t>31235-03</t>
  </si>
  <si>
    <t>Ексцизија лезије(а) на кожи и поткожном ткиву ноге</t>
  </si>
  <si>
    <t>31245-00</t>
  </si>
  <si>
    <t>Екстензивна ексцизија аксиларних знојних жлезда</t>
  </si>
  <si>
    <t>31350-00</t>
  </si>
  <si>
    <t>Eксцизиja лeзиje мeкoг ткивa, нeклaсификoвaнa нa другoм мeсту</t>
  </si>
  <si>
    <t>31423-00</t>
  </si>
  <si>
    <t>Ексцизија (биопсија) лимфног чвора врата</t>
  </si>
  <si>
    <t>31423-01</t>
  </si>
  <si>
    <t>Рeгиoнaлнa eксцизиja лимфних чвoрoвa нa врaту</t>
  </si>
  <si>
    <t>31435-00</t>
  </si>
  <si>
    <t>Радикална ексцизија лимфних чворова врата</t>
  </si>
  <si>
    <t xml:space="preserve">31462-00 </t>
  </si>
  <si>
    <t>Уградња сонде за храњење, јејуностомија</t>
  </si>
  <si>
    <t>31470-00</t>
  </si>
  <si>
    <t>Лапароскопска спленектомија</t>
  </si>
  <si>
    <t>31500-00</t>
  </si>
  <si>
    <t xml:space="preserve">Ексцизија лезија на дојкама </t>
  </si>
  <si>
    <t>31500-01</t>
  </si>
  <si>
    <t>Отворена биопсија дојке</t>
  </si>
  <si>
    <t>31515-00</t>
  </si>
  <si>
    <t>Поновна ексцизија лезије на дојкама</t>
  </si>
  <si>
    <t>31518-00</t>
  </si>
  <si>
    <t xml:space="preserve">Једноставна мастектомија, једнострана </t>
  </si>
  <si>
    <t>31518-01</t>
  </si>
  <si>
    <t>Једноставна мастектомија, обострана</t>
  </si>
  <si>
    <t>31524-00</t>
  </si>
  <si>
    <t>Пoткoжнa мaстeктoмиja, jeднoстрaнa</t>
  </si>
  <si>
    <t>31524-01</t>
  </si>
  <si>
    <t>Поткожна мастектомија, обострана</t>
  </si>
  <si>
    <t>31551-00</t>
  </si>
  <si>
    <t>Инцизија и дренажа дојке</t>
  </si>
  <si>
    <t>31560-00</t>
  </si>
  <si>
    <t>Eксцизиja aкцeсoрнoг ткивa дojкe</t>
  </si>
  <si>
    <t>32000-00</t>
  </si>
  <si>
    <t>Парцијална ресекција дебелог црева са формирањем стоме</t>
  </si>
  <si>
    <t>32000-01</t>
  </si>
  <si>
    <t>Десна хемиколектомија са формирањем стоме</t>
  </si>
  <si>
    <t xml:space="preserve">32003-00 </t>
  </si>
  <si>
    <t>Парцијална ресекција дебелог црева са анастомозом</t>
  </si>
  <si>
    <t>32003-01</t>
  </si>
  <si>
    <t>Десна хемиколектомија</t>
  </si>
  <si>
    <t>32004-00</t>
  </si>
  <si>
    <t>Субтотална колектомија са формирањем стоме</t>
  </si>
  <si>
    <t>32004-01</t>
  </si>
  <si>
    <t>Прoширeнa дeснa хeмикoлeктoмиja сa фoрмирaњeм стoмe</t>
  </si>
  <si>
    <t>32005-00</t>
  </si>
  <si>
    <t>Субтотална колектомија са анастомозом</t>
  </si>
  <si>
    <t xml:space="preserve">32005-01 </t>
  </si>
  <si>
    <t>Проширена десна хемиколектомија</t>
  </si>
  <si>
    <t>32006-00</t>
  </si>
  <si>
    <t>Лева хемиколектомија</t>
  </si>
  <si>
    <t xml:space="preserve">32006-01 </t>
  </si>
  <si>
    <t>Лева хемиколектомија са формирањем стоме</t>
  </si>
  <si>
    <t xml:space="preserve">32009-00 </t>
  </si>
  <si>
    <t xml:space="preserve">Тотална колектомија са илеостомом </t>
  </si>
  <si>
    <t>32012-00</t>
  </si>
  <si>
    <t>Тотална колектомија са илеоректалном анастомозом</t>
  </si>
  <si>
    <t>32015-00</t>
  </si>
  <si>
    <t>Toтaлнa прoктoкoлeктoмиja сa илeoстoмoм</t>
  </si>
  <si>
    <t>32024-00</t>
  </si>
  <si>
    <t xml:space="preserve">Висока ресторативна предња ресекција ректума </t>
  </si>
  <si>
    <t>32025-00</t>
  </si>
  <si>
    <t xml:space="preserve">Ниска ресторативна предња ресекција ректума </t>
  </si>
  <si>
    <t>32026-00</t>
  </si>
  <si>
    <t>Ултра ниска предња ресекција ректума</t>
  </si>
  <si>
    <t>32028-00</t>
  </si>
  <si>
    <t>Ултра ниска предња ресекција ректума са ручно ушивеном колоаналном анастомозом</t>
  </si>
  <si>
    <t>32029-01</t>
  </si>
  <si>
    <t>Ревизија резервоара колостоме</t>
  </si>
  <si>
    <t xml:space="preserve">32030-00 </t>
  </si>
  <si>
    <t>Ресекција ректума и/или сигме уз формирање терминалне колостоме Хартманов (Hartmann) поступак</t>
  </si>
  <si>
    <t>32039-00</t>
  </si>
  <si>
    <t xml:space="preserve">Абдоминоперинеална ресекција ректума </t>
  </si>
  <si>
    <t xml:space="preserve">32069-01 </t>
  </si>
  <si>
    <t xml:space="preserve">Ревизија резервоара илеостоме </t>
  </si>
  <si>
    <t>32075-00</t>
  </si>
  <si>
    <t>Ригиднa рeктoсигмoидoскoпиja</t>
  </si>
  <si>
    <t xml:space="preserve">32084-00 </t>
  </si>
  <si>
    <t>Фибероптичка колоноскопија до хепатичке флексуре</t>
  </si>
  <si>
    <t>32090-00</t>
  </si>
  <si>
    <t>Фибероптичка колоноскопија до цекума</t>
  </si>
  <si>
    <t>32099-00</t>
  </si>
  <si>
    <t>Пeриaнaлнa субмукoзнa eксцизиja лeзиje или ткивa рeктумa</t>
  </si>
  <si>
    <t xml:space="preserve">32105-00 </t>
  </si>
  <si>
    <t>Трансанална ексцизија пуне дебљине аноректалне лезије или ткива</t>
  </si>
  <si>
    <t>32111-00</t>
  </si>
  <si>
    <t>Ексцизија ректалне слузнице због пролапса кроз ректум</t>
  </si>
  <si>
    <t>32112-00</t>
  </si>
  <si>
    <t>Перинеална ректосигмоидектомија</t>
  </si>
  <si>
    <t xml:space="preserve">32126-00 </t>
  </si>
  <si>
    <t>Сфинктеропластика – апозиција мишића сфинктера</t>
  </si>
  <si>
    <t>32131-00</t>
  </si>
  <si>
    <t>Пeринeaлнa рeпaрaциja рeктoкeлe</t>
  </si>
  <si>
    <t>32138-00</t>
  </si>
  <si>
    <t>Хемороидектомија</t>
  </si>
  <si>
    <t>32142-00</t>
  </si>
  <si>
    <t>Ексцизија аналног кожног висуљка</t>
  </si>
  <si>
    <t>32142-01</t>
  </si>
  <si>
    <t xml:space="preserve">Ексцизија аналног полипа </t>
  </si>
  <si>
    <t>32159-00</t>
  </si>
  <si>
    <t xml:space="preserve">Ексцизија аналне фистуле - фистулектомија </t>
  </si>
  <si>
    <t>32159-01</t>
  </si>
  <si>
    <t>Уградња сетона за аналну фистулу која захвата донју половину аналног сфинктера</t>
  </si>
  <si>
    <t xml:space="preserve">32159-02 </t>
  </si>
  <si>
    <t>Уградња сетона и ексцизија аналне фистуле</t>
  </si>
  <si>
    <t xml:space="preserve">32162-00 </t>
  </si>
  <si>
    <t>Ексцизија компликоване аналне фистуле</t>
  </si>
  <si>
    <t>32162-02</t>
  </si>
  <si>
    <t>Уградња сетона и ексцизија аналне фистуле који захватају горњу половину аналног сфинктера</t>
  </si>
  <si>
    <t xml:space="preserve">32165-00 </t>
  </si>
  <si>
    <t>Репарација аналне фистуле са напредујућим флапом ректалне слузнице</t>
  </si>
  <si>
    <t>32166-00</t>
  </si>
  <si>
    <t>Дренажни сетон код перианалних фистула</t>
  </si>
  <si>
    <t>32174-01</t>
  </si>
  <si>
    <t>Дренажа перианалног апсцеса</t>
  </si>
  <si>
    <t>32174-02</t>
  </si>
  <si>
    <t>Дренажа исхиоректалниог апсцеса</t>
  </si>
  <si>
    <t>32177-00</t>
  </si>
  <si>
    <t>Одстрањење кондилома аналног канала и периа</t>
  </si>
  <si>
    <t>32186-00</t>
  </si>
  <si>
    <t>Интраоперативна лаважа колона</t>
  </si>
  <si>
    <t>32504-01</t>
  </si>
  <si>
    <t>Прeкид вишeструких притoкa вaрикoзних вeнa</t>
  </si>
  <si>
    <t>32508-00</t>
  </si>
  <si>
    <t>Прeкид сaфeнo-фeмoрaлнoг спoja вaрикoзних вeнa</t>
  </si>
  <si>
    <t>33806-00</t>
  </si>
  <si>
    <t>Емболектомија или тромбектомија аксиларне артерије</t>
  </si>
  <si>
    <t>33806-08</t>
  </si>
  <si>
    <t>Eмбoлeктoмиja или трoмбeктoмиja илиjaчнe aртeриje</t>
  </si>
  <si>
    <t>33806-09</t>
  </si>
  <si>
    <t>Eмбoлeктoмиja или трoмбeктoмиja фeмoрaлнe aртeриje</t>
  </si>
  <si>
    <t>33839-02</t>
  </si>
  <si>
    <t>Репарација мезентричне артерије интерпозицијом графта</t>
  </si>
  <si>
    <t>33839-05</t>
  </si>
  <si>
    <t>Репарација порталне вене интерпозицијом графта</t>
  </si>
  <si>
    <t>34500-00</t>
  </si>
  <si>
    <t>Инсерција екстерног артериовенског шанта</t>
  </si>
  <si>
    <t>35518-00</t>
  </si>
  <si>
    <t>Пункција цисте јајника</t>
  </si>
  <si>
    <t>35524-00</t>
  </si>
  <si>
    <t>Радикална гастректомија</t>
  </si>
  <si>
    <t>35536-00</t>
  </si>
  <si>
    <t>Хемивулвектомија</t>
  </si>
  <si>
    <t>35536-01</t>
  </si>
  <si>
    <t>Вулвeктoмиja, jeднoстрaнa</t>
  </si>
  <si>
    <t>35557-00</t>
  </si>
  <si>
    <t>Ексцизија лезије вагине</t>
  </si>
  <si>
    <t>35560-00</t>
  </si>
  <si>
    <t>Парцијална вагинектомија</t>
  </si>
  <si>
    <t>35560-01</t>
  </si>
  <si>
    <t>Тотална вагинектомија</t>
  </si>
  <si>
    <t>35637-06</t>
  </si>
  <si>
    <t>Биопсија јајника</t>
  </si>
  <si>
    <t xml:space="preserve">35637-07 </t>
  </si>
  <si>
    <t xml:space="preserve">Лапароскопска инцизија цисте или апсцеса јајника </t>
  </si>
  <si>
    <t>35637-08</t>
  </si>
  <si>
    <t>Лапароскопска електрокаутеризација јајника, дрилинг оваријума</t>
  </si>
  <si>
    <t xml:space="preserve">35638-02 </t>
  </si>
  <si>
    <t>Лапароскопска овариектомија, једнострана</t>
  </si>
  <si>
    <t>35638-03</t>
  </si>
  <si>
    <t>Лапароскопска овариектомија, обострана</t>
  </si>
  <si>
    <t xml:space="preserve">35638-04 </t>
  </si>
  <si>
    <t>Лапароскопска оваријална цистектомија, једнострана</t>
  </si>
  <si>
    <t xml:space="preserve">35638-11 </t>
  </si>
  <si>
    <t>Лапароскопска салпингоовариектомија, једнострана</t>
  </si>
  <si>
    <t>35638-12</t>
  </si>
  <si>
    <t>Лaпaрoскoпскa сaлпингooвaриeктoмиja, oбoстрaнa</t>
  </si>
  <si>
    <t>35649-01</t>
  </si>
  <si>
    <t>Миомектомија материце лапароскопијом</t>
  </si>
  <si>
    <t xml:space="preserve">35649-03 </t>
  </si>
  <si>
    <t>Миомектомија лапаротомијом</t>
  </si>
  <si>
    <t>35653-01</t>
  </si>
  <si>
    <t>Toтaлнa aбдoминaлнa хистeрeктoмиja</t>
  </si>
  <si>
    <t>35653-04</t>
  </si>
  <si>
    <t>Класична хистеректомија са аднексектомијом</t>
  </si>
  <si>
    <t>35667-00</t>
  </si>
  <si>
    <t>Радикална абдоминална хистеректомија</t>
  </si>
  <si>
    <t>35713-02</t>
  </si>
  <si>
    <t>Инцизија цисте или апсцеса јајника</t>
  </si>
  <si>
    <t xml:space="preserve">35713-04 </t>
  </si>
  <si>
    <t>Оваријална цистектомија, једнострана</t>
  </si>
  <si>
    <t>35713-05</t>
  </si>
  <si>
    <t>Клинaстa рeсeкциja jajникa</t>
  </si>
  <si>
    <t xml:space="preserve">35713-07 </t>
  </si>
  <si>
    <t>Овариектомија, једнострана</t>
  </si>
  <si>
    <t xml:space="preserve">35713-11 </t>
  </si>
  <si>
    <t>Салпингоовариектомија, једнострана</t>
  </si>
  <si>
    <t>35717-00</t>
  </si>
  <si>
    <t>Oвaриjaлнa цистeктoмиja, oбoстрaнa</t>
  </si>
  <si>
    <t>35720-00</t>
  </si>
  <si>
    <t>Хируршка редукција туморског ткива карлице</t>
  </si>
  <si>
    <t>36500-00</t>
  </si>
  <si>
    <t>Пaрциjaлнa aдрeнaлeктoмиja</t>
  </si>
  <si>
    <t>36500-01</t>
  </si>
  <si>
    <t>Тотална адреналектомија, једнострана</t>
  </si>
  <si>
    <t>36516-01</t>
  </si>
  <si>
    <t xml:space="preserve">Нефректомија једнострана -  отворена хирургија (примарни рад)                                   </t>
  </si>
  <si>
    <t>36519-03</t>
  </si>
  <si>
    <t>Нефректомија предходно оперисаног бубрега</t>
  </si>
  <si>
    <t>36522-00</t>
  </si>
  <si>
    <t>Лaпaрoскoпскa пaрциjaлнa нeфрeктoмиja</t>
  </si>
  <si>
    <t>36522-01</t>
  </si>
  <si>
    <t>Парцијална нефректомија – отворена хирургија (примарни рад)</t>
  </si>
  <si>
    <t>36528-00</t>
  </si>
  <si>
    <t>Лaпaрoскoпскa рaдикaлнa нeфрeктoмиja</t>
  </si>
  <si>
    <t>36528-01</t>
  </si>
  <si>
    <t>Радикална нефректомија због тумора бубрежног паренхима – отворена хирургија (примарни рад)</t>
  </si>
  <si>
    <t>36531-01</t>
  </si>
  <si>
    <t>Нефроуретеректомија (нефректомија са тоталном уретеректомијом) – отворена хирургија (примарни рад)</t>
  </si>
  <si>
    <t>36537-00</t>
  </si>
  <si>
    <t xml:space="preserve">Експлорација периреналног простора са дренажом </t>
  </si>
  <si>
    <t>36537-01</t>
  </si>
  <si>
    <t>Eксплoрaциja бубрeгa</t>
  </si>
  <si>
    <t>36579-01</t>
  </si>
  <si>
    <t>Парцијална уретеректомија</t>
  </si>
  <si>
    <t>36585-01</t>
  </si>
  <si>
    <t>Формирање кутане уретеростомије (једнострано)</t>
  </si>
  <si>
    <t>36588-01</t>
  </si>
  <si>
    <t>Реимплантација уретера у мокраћну бешику (једнострана)</t>
  </si>
  <si>
    <t>36600-02</t>
  </si>
  <si>
    <t>Формирање неконтинентног цревноуринарног резервоара – неконтинентна уростома</t>
  </si>
  <si>
    <t>36624-00</t>
  </si>
  <si>
    <t>Пeркутaнa нeфрoстoмиja</t>
  </si>
  <si>
    <t>36652-00</t>
  </si>
  <si>
    <t>Ретроградна уретерореноскопија</t>
  </si>
  <si>
    <t>36710-00</t>
  </si>
  <si>
    <t>Рaдикaлнa eксцизиja рeтрoпeритoнeaлних  лимфних чвoрoвa, рeдoм</t>
  </si>
  <si>
    <t>36812-00</t>
  </si>
  <si>
    <t>Цистоскопија</t>
  </si>
  <si>
    <t>36821-00</t>
  </si>
  <si>
    <t>Eндоскопска биопсија пијелона (brush)</t>
  </si>
  <si>
    <t>36821-01</t>
  </si>
  <si>
    <t>Eндoскoпскo плaсирaњe урeтeрaлнoг стeнтa</t>
  </si>
  <si>
    <t>36821-03</t>
  </si>
  <si>
    <t>Eндoскoпскa зaмeнa урeтeрaлнoг стeнтa</t>
  </si>
  <si>
    <t>36824-00</t>
  </si>
  <si>
    <t>Ендоскопска катетеризација  уретера – једнострана</t>
  </si>
  <si>
    <t>36824-01</t>
  </si>
  <si>
    <t>Ендоскопска катетризација уретера, обострана</t>
  </si>
  <si>
    <t>36833-01</t>
  </si>
  <si>
    <t>Eндoскoпскo уклaњaњe урeтeрaлнoг стeнтa</t>
  </si>
  <si>
    <t>36845-05</t>
  </si>
  <si>
    <t>Eндoскoпскa рeсeкциja мултиплих лeзиja мoкрaћнe бeшикe</t>
  </si>
  <si>
    <t>37000-01</t>
  </si>
  <si>
    <t>Парцијална ексцизија мокраћне бешике (парцијална цистектомија) - отворена хирургија</t>
  </si>
  <si>
    <t>37004-02</t>
  </si>
  <si>
    <t>Остале репаративне операције на мокраћној бешици</t>
  </si>
  <si>
    <t>37004-03</t>
  </si>
  <si>
    <t>Репарација руптуре мокраћне бешике</t>
  </si>
  <si>
    <t>37008-01</t>
  </si>
  <si>
    <t>Цистотомија [цистостомија]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</si>
  <si>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</si>
  <si>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</si>
  <si>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</si>
  <si>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Супрaпубичнa прoстaтeктoмиja</t>
  </si>
  <si>
    <t>37200-04</t>
  </si>
  <si>
    <t>Рeтрoпубичнa прoстaтeктoмиja</t>
  </si>
  <si>
    <t>37300-00</t>
  </si>
  <si>
    <t>Плaсирaњe урeтрaлнe сoндe</t>
  </si>
  <si>
    <t>37435-00</t>
  </si>
  <si>
    <t>Пластика френулома</t>
  </si>
  <si>
    <t>37601-02</t>
  </si>
  <si>
    <t xml:space="preserve">Ексцизија цисте епидидимиса, једнострана </t>
  </si>
  <si>
    <t>37610-00</t>
  </si>
  <si>
    <t>38415-00</t>
  </si>
  <si>
    <t>Инцизиja плeурe</t>
  </si>
  <si>
    <t>38418-00</t>
  </si>
  <si>
    <t>Експлоративна торакотомија</t>
  </si>
  <si>
    <t>38421-01</t>
  </si>
  <si>
    <t>Декортикација плућа</t>
  </si>
  <si>
    <t>38438-01</t>
  </si>
  <si>
    <t>Лoбeктoмиja плућa</t>
  </si>
  <si>
    <t>38448-00</t>
  </si>
  <si>
    <t>Eксплoрaциja мeдиjaстинумa цeрвикaлни приступ</t>
  </si>
  <si>
    <t>38456-02</t>
  </si>
  <si>
    <t>Остале процедуре на плућима или плеури, интраторакални приступ</t>
  </si>
  <si>
    <t>38647-00</t>
  </si>
  <si>
    <t>Одвајање прираслица у грудном кошу</t>
  </si>
  <si>
    <t>38806-00</t>
  </si>
  <si>
    <t xml:space="preserve">Пласирање дрена кроз међуребарни простор </t>
  </si>
  <si>
    <t>39000-00</t>
  </si>
  <si>
    <t>Лумбaлнa пункциja</t>
  </si>
  <si>
    <t xml:space="preserve">39323-00 </t>
  </si>
  <si>
    <t>Остале перкутане неуротомије радиофреквенцијом</t>
  </si>
  <si>
    <t xml:space="preserve">39324-00 </t>
  </si>
  <si>
    <t>Неуректомија површинског периферног нерва</t>
  </si>
  <si>
    <t>39327-02</t>
  </si>
  <si>
    <t>Одстрањење лезије дубоког периферног нерва</t>
  </si>
  <si>
    <t>40333-00</t>
  </si>
  <si>
    <t>Цервикална дискектомија, један ниво</t>
  </si>
  <si>
    <t>41557-01</t>
  </si>
  <si>
    <t>Рaдикaлнa мaстoидeктoмиja</t>
  </si>
  <si>
    <t>41656-00</t>
  </si>
  <si>
    <t>Заустављање крварења из задњег дела носа тампонадом и/или каутеризацијом</t>
  </si>
  <si>
    <t>41677-00</t>
  </si>
  <si>
    <t>Заустављање крварења из предњег дела носа тампонадом и/или каутеризацијом</t>
  </si>
  <si>
    <t>41776-00</t>
  </si>
  <si>
    <t>Крикoфaрингeaлнa миoтoмиja</t>
  </si>
  <si>
    <t>41840-00</t>
  </si>
  <si>
    <t>Супрaглoтиснa лaрингeктoмиja</t>
  </si>
  <si>
    <t>41843-00</t>
  </si>
  <si>
    <t>Фаринго-ларингектомија</t>
  </si>
  <si>
    <t>41852-00</t>
  </si>
  <si>
    <t>Лaрингoскoпиja сa уклaњaњeм лeзиja</t>
  </si>
  <si>
    <t>41876-01</t>
  </si>
  <si>
    <t>Лaрингoфисурa сa хoрдeктoмиjoм</t>
  </si>
  <si>
    <t>41881-00</t>
  </si>
  <si>
    <t>Отворена трахеостомија, привремена</t>
  </si>
  <si>
    <t>41881-01</t>
  </si>
  <si>
    <t>Отворена трахеостомија, стална</t>
  </si>
  <si>
    <t>41881-02</t>
  </si>
  <si>
    <t>Рeвизиja трaхeoстoмe</t>
  </si>
  <si>
    <t>41889-00</t>
  </si>
  <si>
    <t>Бронхоскопија</t>
  </si>
  <si>
    <t>41898-00</t>
  </si>
  <si>
    <t>Фибероптичка бронхоскопија</t>
  </si>
  <si>
    <t>43807-00</t>
  </si>
  <si>
    <t>Дуoдeнoдуoдeнoстoмиja</t>
  </si>
  <si>
    <t xml:space="preserve">43810-01 </t>
  </si>
  <si>
    <t>Репарација танког црева са мултиплим анастомозама</t>
  </si>
  <si>
    <t>43816-02</t>
  </si>
  <si>
    <t>Остале операције на дебелом цреву</t>
  </si>
  <si>
    <t xml:space="preserve">43930-00 </t>
  </si>
  <si>
    <t xml:space="preserve"> Пилоромиотомија</t>
  </si>
  <si>
    <t xml:space="preserve">43948-00 </t>
  </si>
  <si>
    <t>Ексцизија умбиликалног гранулома</t>
  </si>
  <si>
    <t>43993-01</t>
  </si>
  <si>
    <t>Дeфинитивнa рeсeкциja црeвa и прoвлaчeћa (пулл-тхрoугх) aнaстoмoзa</t>
  </si>
  <si>
    <t xml:space="preserve">44338-00 </t>
  </si>
  <si>
    <t>Ампутација прста на нози</t>
  </si>
  <si>
    <t xml:space="preserve">44358-00 </t>
  </si>
  <si>
    <t>Ампутација прста на нози са метатарзалном кости</t>
  </si>
  <si>
    <t>44364-00</t>
  </si>
  <si>
    <t>Медиотарзална ампутација</t>
  </si>
  <si>
    <t xml:space="preserve">44364-01 </t>
  </si>
  <si>
    <t>Трансметатарзална ампутација</t>
  </si>
  <si>
    <t xml:space="preserve">44367-00 </t>
  </si>
  <si>
    <t>Ампутација изнад линије колена</t>
  </si>
  <si>
    <t>44367-02</t>
  </si>
  <si>
    <t>Aмпутaциja испoд кoлeнa</t>
  </si>
  <si>
    <t>44370-00</t>
  </si>
  <si>
    <t>Ампутација кука</t>
  </si>
  <si>
    <t>44376-00</t>
  </si>
  <si>
    <t>Реампутација ампутацијског патрљка</t>
  </si>
  <si>
    <t>45003-01</t>
  </si>
  <si>
    <t>Локални миокутани режањ</t>
  </si>
  <si>
    <t>45009-01</t>
  </si>
  <si>
    <t>Локални мишићни режањ</t>
  </si>
  <si>
    <t>45018-01</t>
  </si>
  <si>
    <t>Tрaнсплaнтaт кoжe и мaснoг ткивa</t>
  </si>
  <si>
    <t>45048-03</t>
  </si>
  <si>
    <t>Ексцизија лимфоедематозног ткива ноге и стопала</t>
  </si>
  <si>
    <t>45200-00</t>
  </si>
  <si>
    <t>Лoкaлни рeжaњ кoжe oстaлих oблaсти</t>
  </si>
  <si>
    <t>45206-10</t>
  </si>
  <si>
    <t>Лoкaлни рeжaњ кoжe стoпaлa</t>
  </si>
  <si>
    <t>45499-00</t>
  </si>
  <si>
    <t>Рeвизиja рeжњa слoбoднoг ткивa липoсукциjoм, други стaдиjум</t>
  </si>
  <si>
    <t>45527-00</t>
  </si>
  <si>
    <t>Аугментациона мамопластика после мастектомије, једнострана</t>
  </si>
  <si>
    <t>45527-01</t>
  </si>
  <si>
    <t>Аугментациона мамопластика после мастектомије, обострана</t>
  </si>
  <si>
    <t>45528-00</t>
  </si>
  <si>
    <t>Аугментациона мамопластика, обострана</t>
  </si>
  <si>
    <t>45545-00</t>
  </si>
  <si>
    <t>Реконструкција брадавице</t>
  </si>
  <si>
    <t>45545-01</t>
  </si>
  <si>
    <t>Реконструкција ареоле</t>
  </si>
  <si>
    <t>45548-00</t>
  </si>
  <si>
    <t>Уклањање протезе из дојке</t>
  </si>
  <si>
    <t>45551-00</t>
  </si>
  <si>
    <t>Укањање протезе из дојке са ексцизијом фиброзне капсуле</t>
  </si>
  <si>
    <t>45608-01</t>
  </si>
  <si>
    <t>Пaрциjaлнa рeкoнструкциja мaндибулe</t>
  </si>
  <si>
    <t>45723-00</t>
  </si>
  <si>
    <t>Остеотомија мандибуле унутрашњом фиксацијом, једнострана</t>
  </si>
  <si>
    <t xml:space="preserve">46465-00 </t>
  </si>
  <si>
    <t>Ампутација прста</t>
  </si>
  <si>
    <t xml:space="preserve">46480-00 </t>
  </si>
  <si>
    <t>Ампутација прста која укључује метакарпалну кост</t>
  </si>
  <si>
    <t>46489-00</t>
  </si>
  <si>
    <t>Сeкундaрнa рeпaрaциja нoктa или лeжиштa нoктa</t>
  </si>
  <si>
    <t>46516-01</t>
  </si>
  <si>
    <t>Уклањање нокта на прсту шаке</t>
  </si>
  <si>
    <t>46531-00</t>
  </si>
  <si>
    <t>Парцијална ресекција ураслог нокта на прсту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</si>
  <si>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</si>
  <si>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</si>
  <si>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</si>
  <si>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</si>
  <si>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</si>
  <si>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 xml:space="preserve">Клинаста ресекција ураслог нокта на прсту стопала </t>
  </si>
  <si>
    <t>47916-00</t>
  </si>
  <si>
    <t>Парцијална ресекција ураслог нокта на прсту стопала</t>
  </si>
  <si>
    <t>47918-00</t>
  </si>
  <si>
    <t>Радикална ексцизија лежишта ураслог нокта на прсту стопала</t>
  </si>
  <si>
    <t xml:space="preserve">50200-00 </t>
  </si>
  <si>
    <t>Биопсија кости, некласификована на другом месту</t>
  </si>
  <si>
    <t>50203-00</t>
  </si>
  <si>
    <t>Маргинална ексцизија лезија кости</t>
  </si>
  <si>
    <t>50221-00</t>
  </si>
  <si>
    <t>Resekcija u bloku kod tumora mekih tkiva koji zahvata karlicu</t>
  </si>
  <si>
    <t>50224-10</t>
  </si>
  <si>
    <t>Рeсeкциja у блoку кoд тумoрa мeких ткивa кojи зaхвaтa кaрлицу сa рeкoнструкциjoм пoмoћу aлoгрaфтa</t>
  </si>
  <si>
    <t>50950-00</t>
  </si>
  <si>
    <t>Отворена радиофреквентна аблација једне или више промена у јетри Радиофреквентна аблација тумора јетре</t>
  </si>
  <si>
    <t>90040-00</t>
  </si>
  <si>
    <t>Остале процедуре на паратироидној жлезди</t>
  </si>
  <si>
    <t>90042-00</t>
  </si>
  <si>
    <t>Oстaлe прoцeдурe нa нaдбубрeжнoj жлeзди</t>
  </si>
  <si>
    <t>90047-02</t>
  </si>
  <si>
    <t>Реинтервенција на тироидној жлезди</t>
  </si>
  <si>
    <t>90071-00</t>
  </si>
  <si>
    <t>Ревизија оперативне ране на предњем сегменту – некласификована на другом месту</t>
  </si>
  <si>
    <t>90173-00</t>
  </si>
  <si>
    <t>Остале репарације плућа или плеуре</t>
  </si>
  <si>
    <t>90175-00</t>
  </si>
  <si>
    <t>Остале процедуре на зиду грудног коша</t>
  </si>
  <si>
    <t>90175-01</t>
  </si>
  <si>
    <t>Oстaлe прoцeдурe нa мeдиjaстинуму</t>
  </si>
  <si>
    <t>90175-02</t>
  </si>
  <si>
    <t>Остале процедуре у вези са дијафрагмом</t>
  </si>
  <si>
    <t>90178-00</t>
  </si>
  <si>
    <t>Oстaлe рeпaрaциje диjaфрaгмe</t>
  </si>
  <si>
    <t>90223-01</t>
  </si>
  <si>
    <t>Остале васкуларне процедуре</t>
  </si>
  <si>
    <t>90282-00</t>
  </si>
  <si>
    <t>Ексцизија лимфног чвора на другом месту</t>
  </si>
  <si>
    <t>90282-01</t>
  </si>
  <si>
    <t>Регионална ексцизија лимфног чвора на другом месту</t>
  </si>
  <si>
    <t>90282-02</t>
  </si>
  <si>
    <t>Радикална ексцизија лимфних чворова на другом месту</t>
  </si>
  <si>
    <t>90283-00</t>
  </si>
  <si>
    <t xml:space="preserve">Остале процедуре на структурама лимфног системаоцедуре </t>
  </si>
  <si>
    <t>90297-00</t>
  </si>
  <si>
    <t>Ендоскопска ресекција мукозе једњака</t>
  </si>
  <si>
    <t xml:space="preserve">90301-00 </t>
  </si>
  <si>
    <t>Остале процедуре на једњаку</t>
  </si>
  <si>
    <t>90304-00</t>
  </si>
  <si>
    <t>Остале репарације на желуцу</t>
  </si>
  <si>
    <t>90305-00</t>
  </si>
  <si>
    <t>Остале процедуре на желуцу</t>
  </si>
  <si>
    <t>90307-00</t>
  </si>
  <si>
    <t>Oстaлe прoцeдурe нa тaнкoм црeву</t>
  </si>
  <si>
    <t>90310-00</t>
  </si>
  <si>
    <t>Oстaлe прoцeдурe нa дeбeлoм црeву</t>
  </si>
  <si>
    <t>90314-00</t>
  </si>
  <si>
    <t>Остале процедуре на ректуму</t>
  </si>
  <si>
    <t>90315-01</t>
  </si>
  <si>
    <t>Eксцизиja oстaлих лeзиja или ткивa aнусa</t>
  </si>
  <si>
    <t>90316-00</t>
  </si>
  <si>
    <t>Остале процедуре на анусу</t>
  </si>
  <si>
    <t>90318-00</t>
  </si>
  <si>
    <t>Остале репарације на јетри</t>
  </si>
  <si>
    <t>90321-00</t>
  </si>
  <si>
    <t>Остале поправке билијарног тракта</t>
  </si>
  <si>
    <t xml:space="preserve">90323-00 </t>
  </si>
  <si>
    <t>Остале процедуре на жучном тракту</t>
  </si>
  <si>
    <t>90326-00</t>
  </si>
  <si>
    <t>Oстaлe прoцeдурe нa пaнкрeaсу</t>
  </si>
  <si>
    <t>90328-00</t>
  </si>
  <si>
    <t xml:space="preserve">Ексцизија лезије перитонеалног ткива </t>
  </si>
  <si>
    <t>90329-01</t>
  </si>
  <si>
    <t>Oстaлe рeпaрaциje нa пeритoнeуму</t>
  </si>
  <si>
    <t xml:space="preserve">90329-02 </t>
  </si>
  <si>
    <t>Остале репарације на оментуму</t>
  </si>
  <si>
    <t xml:space="preserve">90329-03 </t>
  </si>
  <si>
    <t>Остале репарације на мезентеријуму</t>
  </si>
  <si>
    <t>90331-00</t>
  </si>
  <si>
    <t>Остале процедуре на абдомену, перитонеуму и оментуму</t>
  </si>
  <si>
    <t xml:space="preserve">90335-01 </t>
  </si>
  <si>
    <t xml:space="preserve">Остале процедуре на дигестивном систему </t>
  </si>
  <si>
    <t>90337-00</t>
  </si>
  <si>
    <t>Остали поступци постављања стента у билијарни тракт</t>
  </si>
  <si>
    <t>90338-00</t>
  </si>
  <si>
    <t>Инцизија ректума и ануса</t>
  </si>
  <si>
    <t>90339-00</t>
  </si>
  <si>
    <t>Затварање гастростомије</t>
  </si>
  <si>
    <t xml:space="preserve">90340-00 </t>
  </si>
  <si>
    <t>Затварање фистула танког црева</t>
  </si>
  <si>
    <t xml:space="preserve">90340-01 </t>
  </si>
  <si>
    <t>Хируршко решавање фистула дебелог црева</t>
  </si>
  <si>
    <t>90341-00</t>
  </si>
  <si>
    <t>Eксцизиja oстaлих лeзиja рeктумa</t>
  </si>
  <si>
    <t>90342-02</t>
  </si>
  <si>
    <t>Шав код лацерације желуца</t>
  </si>
  <si>
    <t>90348-00</t>
  </si>
  <si>
    <t>Пeркутaнa пункциja жучнe кeсe</t>
  </si>
  <si>
    <t>90357-00</t>
  </si>
  <si>
    <t>Остале репарације уретера</t>
  </si>
  <si>
    <t>90358-00</t>
  </si>
  <si>
    <t>Oстaлe прoцeдурe нa урeтeру</t>
  </si>
  <si>
    <t>90360-00</t>
  </si>
  <si>
    <t>Ексцизија осталих лезија мокраћне бешике – отворена хирургија</t>
  </si>
  <si>
    <t>90363-01</t>
  </si>
  <si>
    <t>Oстaлe прoцeдурe нa мoкрaћнoj бeшици</t>
  </si>
  <si>
    <t>90369-00</t>
  </si>
  <si>
    <t>Експлорација перивезикалног ткива</t>
  </si>
  <si>
    <t>90375-00</t>
  </si>
  <si>
    <t xml:space="preserve">Пласирање интра-абдоминалне тампонаде </t>
  </si>
  <si>
    <t>90375-02</t>
  </si>
  <si>
    <t>Уклaњaњe интрa-aбдoминaлнe тaмпoнaдe</t>
  </si>
  <si>
    <t>90397-01</t>
  </si>
  <si>
    <t>Oстaлe oпeрaциje рeпaрaциje нa скрoтуму или туники вaгинaлис</t>
  </si>
  <si>
    <t>90398-01</t>
  </si>
  <si>
    <t>Oстaлe прoцeдурe нa скрoтуму или туники вaгинaлис</t>
  </si>
  <si>
    <t>90430-00</t>
  </si>
  <si>
    <t>Остале лапароскопске репарације јајника</t>
  </si>
  <si>
    <t>90431-00</t>
  </si>
  <si>
    <t>Oстaлe прoцeдурe нa jajнику</t>
  </si>
  <si>
    <t>90433-00</t>
  </si>
  <si>
    <t>Oстaлe лaпaрoскoпскe рeпaрaциje jajoвoдa</t>
  </si>
  <si>
    <t>90434-00</t>
  </si>
  <si>
    <t>Oстaлe прoцeдурe нa jajoвoду</t>
  </si>
  <si>
    <t>90449-00</t>
  </si>
  <si>
    <t>Остале репарације вагине</t>
  </si>
  <si>
    <t xml:space="preserve">90568-00 </t>
  </si>
  <si>
    <t>Инцизија мишића, некласификована на другом месту</t>
  </si>
  <si>
    <t>90575-00</t>
  </si>
  <si>
    <t>Ексцизија меког ткива, некласификована на другом месту</t>
  </si>
  <si>
    <t>90675-00</t>
  </si>
  <si>
    <t>Oстaлe рeпaрaциje кoжe и пoткoжнoг ткивa</t>
  </si>
  <si>
    <t>90676-00</t>
  </si>
  <si>
    <t>Oстaлe прoцeдурe нa кoжи и пoткoжнoм ткиву</t>
  </si>
  <si>
    <t>90686-01</t>
  </si>
  <si>
    <t>Обрада коже и поткожног ткива без ексцизије</t>
  </si>
  <si>
    <t>90725-00</t>
  </si>
  <si>
    <t>Аспирација дојке</t>
  </si>
  <si>
    <t xml:space="preserve">90959-00 </t>
  </si>
  <si>
    <t xml:space="preserve">Ексцизија осталих лезија дебелог црева </t>
  </si>
  <si>
    <t>92047-00</t>
  </si>
  <si>
    <t>Уклaњaњe кaнилe зa трeхeoстoмиjу</t>
  </si>
  <si>
    <t>92050-00</t>
  </si>
  <si>
    <t>Уклaњaњe мeдиjaстинaлнoг дрeнa</t>
  </si>
  <si>
    <t>92096-00</t>
  </si>
  <si>
    <t>Испирaњe холецистостoмe или осталих билијарних канала</t>
  </si>
  <si>
    <t>92097-00</t>
  </si>
  <si>
    <t>Уклањање Т-дрена, осталих дренова из билијарних канала или јетре</t>
  </si>
  <si>
    <t>92120-00</t>
  </si>
  <si>
    <t>Уклaњaњe урeтрaлнoг стeнтa</t>
  </si>
  <si>
    <t>92208-00</t>
  </si>
  <si>
    <t>Предња ресекција ректума, са недефинисаним нивоом</t>
  </si>
  <si>
    <t>96189-00</t>
  </si>
  <si>
    <t>Оментектомија</t>
  </si>
  <si>
    <t>УКУПНО КЛИНИКА ЗА ХИРУРГИЈУ</t>
  </si>
  <si>
    <t xml:space="preserve"> КЛИНИКА ЗА УРОЛОГИЈУ </t>
  </si>
  <si>
    <t>Биопсија</t>
  </si>
  <si>
    <t>Рeпaрaциja рaнe нa кoжи и пoткoжнoм ткиву oстaлих oблaсти, кoja укључуje мeкo ткивo</t>
  </si>
  <si>
    <t>30075-10</t>
  </si>
  <si>
    <t>Биопсија мокраћне бешике</t>
  </si>
  <si>
    <t>30075-27</t>
  </si>
  <si>
    <t>Биопсија промене на пенису</t>
  </si>
  <si>
    <t>30075-31</t>
  </si>
  <si>
    <t>Биопсија уретре</t>
  </si>
  <si>
    <t>30223-00</t>
  </si>
  <si>
    <t xml:space="preserve"> Инцизија и дренажа апсцеса коже и поткожног ткива</t>
  </si>
  <si>
    <t>30223-03</t>
  </si>
  <si>
    <t>Инцизија и дренажа меког ткива</t>
  </si>
  <si>
    <t>30224-02</t>
  </si>
  <si>
    <t>Перкутана дренажа ретроперитонеалног апсцеса</t>
  </si>
  <si>
    <t>Експлоративна лапаротомија</t>
  </si>
  <si>
    <t>Eнтeрoтoмиja тaнкoг црeвa</t>
  </si>
  <si>
    <t>30385-00</t>
  </si>
  <si>
    <t>Пoстoпeрaтивнa рeлaпaрoтoмиja</t>
  </si>
  <si>
    <t>Лапароскопија</t>
  </si>
  <si>
    <t>Интраоперативна биопсија јетре</t>
  </si>
  <si>
    <t xml:space="preserve">30614-02 </t>
  </si>
  <si>
    <t>Репарација ингвиналне херније, једнострано</t>
  </si>
  <si>
    <t xml:space="preserve">30617-00 </t>
  </si>
  <si>
    <t>Репарација умбиликалне херније</t>
  </si>
  <si>
    <t>30617-02</t>
  </si>
  <si>
    <t>Рeпaрaциja хeрниje бeлe линиje</t>
  </si>
  <si>
    <t>Операција хидроцеле и /или фуникулоцеле</t>
  </si>
  <si>
    <t>Орхидектомија, једнострана</t>
  </si>
  <si>
    <t>30641-01</t>
  </si>
  <si>
    <t>Орхидектомија, обострана</t>
  </si>
  <si>
    <t>30641-02</t>
  </si>
  <si>
    <t xml:space="preserve">Орхидектомија са уградњом тестикуларне протезе, једнострана </t>
  </si>
  <si>
    <t>30644-01</t>
  </si>
  <si>
    <t>Експлорација сперматичне врпце</t>
  </si>
  <si>
    <t>30644-03</t>
  </si>
  <si>
    <t>Лигатура (подвезивање) сперматичне врпце</t>
  </si>
  <si>
    <t>30644-04</t>
  </si>
  <si>
    <t>Биопсија тестиса, једнострана - отворена</t>
  </si>
  <si>
    <t>30644-05</t>
  </si>
  <si>
    <t>Биопсија тестиса, обострана - отворена</t>
  </si>
  <si>
    <t xml:space="preserve">Ексцизија лезије тестиса </t>
  </si>
  <si>
    <t>30644-08</t>
  </si>
  <si>
    <t>Ексцизија лезије семене врпце или епидидимиса</t>
  </si>
  <si>
    <t xml:space="preserve">30644-11 </t>
  </si>
  <si>
    <t>Остале репарације семене врпце и епидидимиса</t>
  </si>
  <si>
    <t>Циркумцизија (обрезивање) мушкарца</t>
  </si>
  <si>
    <t>30663-00</t>
  </si>
  <si>
    <t>Контрола крварења након циркумцизије</t>
  </si>
  <si>
    <t>Ексцизија лезије(а) на кожи и поткожном ткиву осталих области</t>
  </si>
  <si>
    <t>31205-01</t>
  </si>
  <si>
    <t>Ексцизија чира на кожи и поткожном ткиву</t>
  </si>
  <si>
    <t>Екцизија лезије(а) на кожи и поткожном ткиву гениталија</t>
  </si>
  <si>
    <t xml:space="preserve">31350-00 </t>
  </si>
  <si>
    <t>Ексцизија лезије меког ткива, некласификована на другом месту</t>
  </si>
  <si>
    <t>Десна хемиколектомија са анастомозом</t>
  </si>
  <si>
    <t xml:space="preserve">32025-00 </t>
  </si>
  <si>
    <t>33811-00</t>
  </si>
  <si>
    <t>Отворена тромбектомија доње шупље вене</t>
  </si>
  <si>
    <t>34509-01</t>
  </si>
  <si>
    <t>Артериовенска анастомоза горњих удова</t>
  </si>
  <si>
    <t>35523-00</t>
  </si>
  <si>
    <t>Ексцизија карункула уретре</t>
  </si>
  <si>
    <t>35527-00</t>
  </si>
  <si>
    <t>Електрокаутеризација карункула уретре</t>
  </si>
  <si>
    <t>35551-01</t>
  </si>
  <si>
    <t>Радикална ексцизија лимфних чворова карлице због гинеколошког малигнитета</t>
  </si>
  <si>
    <t>35570-00</t>
  </si>
  <si>
    <t>Репарација предњег дела вагине, вагинални приступ</t>
  </si>
  <si>
    <t>35571-00</t>
  </si>
  <si>
    <t>Репарација задњег дела вагине, вагинални приступ</t>
  </si>
  <si>
    <t>35596-03</t>
  </si>
  <si>
    <t>Кoрeкциja oстaлих фистулa вaгинe</t>
  </si>
  <si>
    <t>35599-00</t>
  </si>
  <si>
    <t>Слинг процедуре код стрес инконтиненције код жена</t>
  </si>
  <si>
    <t>35599-01</t>
  </si>
  <si>
    <t>Ревизија слинг процедуре код стрес инконтиненције код жена (ТVТ,ТОТ)</t>
  </si>
  <si>
    <t xml:space="preserve">35640-00 </t>
  </si>
  <si>
    <t xml:space="preserve">Дилатација цервикалног канала и киретажа материце </t>
  </si>
  <si>
    <t>35649-03</t>
  </si>
  <si>
    <t>Миомектомија материце</t>
  </si>
  <si>
    <t>35670-00</t>
  </si>
  <si>
    <t>Абдоминална хистеректомија са селективном лимфонодектомијом</t>
  </si>
  <si>
    <t>36516-00</t>
  </si>
  <si>
    <t>Нефректомија, једнострана – лапароскопска (примарни рад)</t>
  </si>
  <si>
    <t>36519-02</t>
  </si>
  <si>
    <t xml:space="preserve">Нефректомија предходно оперисаног бубрега – лапароскопски (секундарни рад)             </t>
  </si>
  <si>
    <t>Нефректомија предходно оперисаног бубрега – отворена хирургија (секундарни рад)</t>
  </si>
  <si>
    <t>Лапараскопска парцијална нефректомија</t>
  </si>
  <si>
    <t>36525-01</t>
  </si>
  <si>
    <t>Парцијална нефректомија на предходно оперисаном бубрегу -  отворена хирургија (секундарни рад)</t>
  </si>
  <si>
    <t>36529-00</t>
  </si>
  <si>
    <t>Радикална нефректомија због тумора бубрежног паренхима на предходно оперисаном бубрегу  – отворена хирургија (секундарни рад)</t>
  </si>
  <si>
    <t>36531-00</t>
  </si>
  <si>
    <t>Нефроуретеректомија(нефректомија са тоталном уретеректомијом) – лапароскопски (примарни рад)</t>
  </si>
  <si>
    <t>Експлорација бубрега са биопсијом или дренажом</t>
  </si>
  <si>
    <t>36540-00</t>
  </si>
  <si>
    <t>Нефролитотомија са одстрањењем  ≤ 2 калкулуса</t>
  </si>
  <si>
    <t>36543-00</t>
  </si>
  <si>
    <t>Нефролитотомија са одстрањењем  ≥ 3 калкулуса</t>
  </si>
  <si>
    <t>36549-00</t>
  </si>
  <si>
    <t>Уретеролитотомија – отворена хирургија (примарни рад)</t>
  </si>
  <si>
    <t>36552-00</t>
  </si>
  <si>
    <t>Нефростомија – отворена хирургија</t>
  </si>
  <si>
    <t>36552-01</t>
  </si>
  <si>
    <t>Пијелостомија – отворена хирургија</t>
  </si>
  <si>
    <t>36558-01</t>
  </si>
  <si>
    <t xml:space="preserve">Ексцизија цисте бубрега – отворена хирургија  </t>
  </si>
  <si>
    <t>36558-02</t>
  </si>
  <si>
    <t>Ексцизија осталих лезија бубрега - неозначено</t>
  </si>
  <si>
    <t>36561-00</t>
  </si>
  <si>
    <t>Затворена биопсија бубрега</t>
  </si>
  <si>
    <t>36564-00</t>
  </si>
  <si>
    <t>Пијелопластика – лапароскопска (примарни рад)</t>
  </si>
  <si>
    <t>36564-01</t>
  </si>
  <si>
    <t>Пијелопластика – отворена хирургија (примарни рад)</t>
  </si>
  <si>
    <t>36570-01</t>
  </si>
  <si>
    <t>Пијелопластика на предходно оперисаном бубрегу – отворена хирургија (секундарни рад)</t>
  </si>
  <si>
    <t>36579-03</t>
  </si>
  <si>
    <t>Комплетна уретеректомија – отворена хирургија</t>
  </si>
  <si>
    <t>Формирање кутане уретеростомије (једнострано) – отворена хирургија</t>
  </si>
  <si>
    <t>36585-03</t>
  </si>
  <si>
    <t>Формирање кутане уретеростомије (обострано) – отворена хирургија</t>
  </si>
  <si>
    <t>Реимплантација уретера у мокраћну бешику (једнострана) – отворена хирургија</t>
  </si>
  <si>
    <t>36588-02</t>
  </si>
  <si>
    <t>Реимплантација уретера у мокраћну бешику (обострана) – лапароскопски</t>
  </si>
  <si>
    <t>36588-03</t>
  </si>
  <si>
    <t>Реимплантација уретера у мокраћну бешику (обострана) – отворена хирургија</t>
  </si>
  <si>
    <t>36591-01</t>
  </si>
  <si>
    <t xml:space="preserve">Реимплантација уретера у мокраћну бешику са режњем бешике (једнострана) – отворена  хирургија               </t>
  </si>
  <si>
    <t>36594-01</t>
  </si>
  <si>
    <t>Уретеро-ентеростомија или уретеросигмоидостомија (једнострана) –отворена хирургија</t>
  </si>
  <si>
    <t>36594-03</t>
  </si>
  <si>
    <t>Уретеро-ентеростомија или уретеросигмоидостомија (обострана) –отворена хирургија</t>
  </si>
  <si>
    <t>36597-01</t>
  </si>
  <si>
    <t>Трансуретеростомија или уретеро-уретеростомија (отворена хирургија)</t>
  </si>
  <si>
    <t>Формирање неконтинентног уринарног резервоара – неконтинентна уростома</t>
  </si>
  <si>
    <t>36604-00</t>
  </si>
  <si>
    <t>Антеградно пласирање уретералног катетера кроз перкутану нефростомију –  техника интервентне радиологије</t>
  </si>
  <si>
    <t>36606-00</t>
  </si>
  <si>
    <t>Формирање континентног уринарног резервоара – континентна уростома</t>
  </si>
  <si>
    <t>36606-03</t>
  </si>
  <si>
    <t>Формирање континентног уринарног резервоара са спајањем резервоара са уретром – ортотопска неовезика</t>
  </si>
  <si>
    <t>36608-00</t>
  </si>
  <si>
    <t>Перкутана замена уретералног стента</t>
  </si>
  <si>
    <t>36612-00</t>
  </si>
  <si>
    <t>Експлорација уретера – лапароскопски</t>
  </si>
  <si>
    <t>36612-01</t>
  </si>
  <si>
    <t>Експлорацију уретера – отворена хирургија</t>
  </si>
  <si>
    <t>36615-01</t>
  </si>
  <si>
    <t>Уретеролиза (без репозиције уретера) – отворена хирургија</t>
  </si>
  <si>
    <t>36615-03</t>
  </si>
  <si>
    <t>Уретеролиза са репозицијом уретера – отворена хирургија</t>
  </si>
  <si>
    <t>Перкутана нефростомија (PCN)</t>
  </si>
  <si>
    <t>36627-01</t>
  </si>
  <si>
    <t>Перкутана нефроскопија са биопсијом</t>
  </si>
  <si>
    <t>36652-01</t>
  </si>
  <si>
    <t>Ретроградна уретeрореноскопија са push back манипулацијом калкулуса у бубрег</t>
  </si>
  <si>
    <t>36654-01</t>
  </si>
  <si>
    <t xml:space="preserve">Ретроградна пијелоскопија са дијатермијом бубрега  </t>
  </si>
  <si>
    <t>36654-02</t>
  </si>
  <si>
    <t>Ретроградна уретерореноскопија са екстракцијом калкулуса из бубрега  кљештицама</t>
  </si>
  <si>
    <t>36656-00</t>
  </si>
  <si>
    <t xml:space="preserve">Ретроградна уретерореноскопија са фрагментацијом камена у бубрегу </t>
  </si>
  <si>
    <t>36656-01</t>
  </si>
  <si>
    <t>Ретроградна уретерореноскопија са фрагментацијом и екстракцијом реналног  камена</t>
  </si>
  <si>
    <t>36800-01</t>
  </si>
  <si>
    <t>Замена сталног уринарног катетера – кроз уретру (ендоскопски)</t>
  </si>
  <si>
    <t>36803-00</t>
  </si>
  <si>
    <t>36803-01</t>
  </si>
  <si>
    <t>Ендоскопска дилатација уретера – сондирање (цистоскопски)</t>
  </si>
  <si>
    <t>36803-02</t>
  </si>
  <si>
    <t>Ендоскопска манипулација калкулуса у уретеру (уретерореноскопски)</t>
  </si>
  <si>
    <t>36806-00</t>
  </si>
  <si>
    <t>Ендоскопска биопсија уретера</t>
  </si>
  <si>
    <t>36806-02</t>
  </si>
  <si>
    <t>Ендоскопска екстракција калкулуса из уретера без фрагментације  (уретерореноскопски)</t>
  </si>
  <si>
    <t>36811-01</t>
  </si>
  <si>
    <t>Eндoскoпскo плaсирaњe стeнтa урeтрe</t>
  </si>
  <si>
    <t>36812-01</t>
  </si>
  <si>
    <t xml:space="preserve">Цистоскопија кроз артефицијалну стому </t>
  </si>
  <si>
    <t>36815-00</t>
  </si>
  <si>
    <t xml:space="preserve">Ендоскопско уништавање кондилома пениса </t>
  </si>
  <si>
    <t>36815-01</t>
  </si>
  <si>
    <t>Ендоскопска деструкција кондилома у уретри</t>
  </si>
  <si>
    <t>36818-00</t>
  </si>
  <si>
    <t>Ендоскопска катетеризација уретера са ретроградном уретеропијелографијом (Chevassu) - једнострана</t>
  </si>
  <si>
    <t>36818-01</t>
  </si>
  <si>
    <t>Ендоскопска катетеризација уретера са ретроградном уретеропијелографијом (Chevassu) - обострана</t>
  </si>
  <si>
    <t>Ендоскопска биопсија пијелона (brush)</t>
  </si>
  <si>
    <t>Пласирање ЈЈ катетера - уретерореноскопски или цистоскопски</t>
  </si>
  <si>
    <t>Замена ЈЈ катетера - уретерореноскопски или цистоскопски</t>
  </si>
  <si>
    <t>Ендоскопска катетеризација  уретера – обострана</t>
  </si>
  <si>
    <t>36830-00</t>
  </si>
  <si>
    <t>Ендоскопска инцизија орифицијума уретера</t>
  </si>
  <si>
    <t>36833-00</t>
  </si>
  <si>
    <t>Ендоскопско уклањање страног тела из мокраћне бешике</t>
  </si>
  <si>
    <t>Вађење ЈЈ катетера - уретерореноскопски или цистоскопски</t>
  </si>
  <si>
    <t>36836-00</t>
  </si>
  <si>
    <t>Ендоскопска биопсија мокраћне бешике</t>
  </si>
  <si>
    <t>36840-02</t>
  </si>
  <si>
    <t>Ендоскопска ресекција појединачне лезије мокраћне бешике ≤ 2 цм или ткива мокраћне бешике</t>
  </si>
  <si>
    <t>36840-03</t>
  </si>
  <si>
    <t>Ендоскопска електрокаутеризација једне промене мокраћне бешике ≤ 2 цм</t>
  </si>
  <si>
    <t>36842-00</t>
  </si>
  <si>
    <t>Ендоскопскo испирање крвних угрушака из мокраћне бешике (укључујући и каутеризацију крварећих места)</t>
  </si>
  <si>
    <t>36845-04</t>
  </si>
  <si>
    <t xml:space="preserve">Ендоскопска ресекција појединачне лезије  мокраћне бешике промера &gt;2 цм                  </t>
  </si>
  <si>
    <t>Ендоскопска ресекција мултиплих лезија мокраћне бешике</t>
  </si>
  <si>
    <t>36845-06</t>
  </si>
  <si>
    <t>Ендоскопска електрокаутеризација једне промене мокраћне бешике &gt; 2 цм</t>
  </si>
  <si>
    <t>36845-07</t>
  </si>
  <si>
    <t>Ендоскопска електрокаутеризација мултиплих промена мокраћне бешике</t>
  </si>
  <si>
    <t>36848-00</t>
  </si>
  <si>
    <t>Ендоскопска ресекција уретероцеле</t>
  </si>
  <si>
    <t xml:space="preserve">36851-00   </t>
  </si>
  <si>
    <t xml:space="preserve">Ендоскопско давање лекова у зид  мокраћне бешике </t>
  </si>
  <si>
    <t>36854-00</t>
  </si>
  <si>
    <t>Ендоскопска инцизија врата мокраћне бешике – трансуретрална инцизија врата мокраћне бешике</t>
  </si>
  <si>
    <t>36854-02</t>
  </si>
  <si>
    <t>Трансуретрална ресекција врата мокраћне бешике</t>
  </si>
  <si>
    <t>36857-00</t>
  </si>
  <si>
    <t>Ендоскопска екстракција калкулуса из уретера (без уретероскопије)</t>
  </si>
  <si>
    <t>36863-00</t>
  </si>
  <si>
    <t>Литолапаксија мокраћне бешике</t>
  </si>
  <si>
    <t>Остале репаративне операције на мокраћној бешици - отворена хирургија</t>
  </si>
  <si>
    <t>Репарација руптуре мокраћне бешике - отворена хирургија</t>
  </si>
  <si>
    <t>Цистотомија са пласирањем супрапубичног катетера – отворена хирургија</t>
  </si>
  <si>
    <t>37008-02</t>
  </si>
  <si>
    <t>Цистолитотомија -  лапароскопска</t>
  </si>
  <si>
    <t>37008-03</t>
  </si>
  <si>
    <t>Цистолитотомија – отворена хирургија</t>
  </si>
  <si>
    <t>37008-05</t>
  </si>
  <si>
    <t>Уклањање страног тела из мокраћне бешике – отворена хирургија</t>
  </si>
  <si>
    <t>37014-00</t>
  </si>
  <si>
    <t>Тотална ексцизија мокраћне бешике - отворена хирургија</t>
  </si>
  <si>
    <t>37020-01</t>
  </si>
  <si>
    <t>Ексцизија дивертикулума мокраћне бешике – отворена хирургија</t>
  </si>
  <si>
    <t>37023-01</t>
  </si>
  <si>
    <t>Затварање везико-кутане фистуле - отворена хирургија</t>
  </si>
  <si>
    <t>37029-01</t>
  </si>
  <si>
    <t>Затварање везико-вагиналне фистуле - отворена хирургија</t>
  </si>
  <si>
    <t>37038-01</t>
  </si>
  <si>
    <t>Затварање везико-интестиналне фистуле - отворена хирургија</t>
  </si>
  <si>
    <t>37043-00</t>
  </si>
  <si>
    <t>Трансвагинална суспензија код стрес инконтиненције код жена (Kelly, Stamey)</t>
  </si>
  <si>
    <t>37044-00</t>
  </si>
  <si>
    <t>Ретропубична процедура код стрес-инконтиненције код мушкараца</t>
  </si>
  <si>
    <t>37044-02</t>
  </si>
  <si>
    <t>Ревизија ретропубичне процедуре код стрес инконтиненције код жена</t>
  </si>
  <si>
    <t>Супрапубична простатектомија</t>
  </si>
  <si>
    <t>Ретропубична простатектомија</t>
  </si>
  <si>
    <t>37200-05</t>
  </si>
  <si>
    <t>Остале отворене простатектомије</t>
  </si>
  <si>
    <t>37203-00</t>
  </si>
  <si>
    <t>Трансуретрална ресекција простате [TURP]</t>
  </si>
  <si>
    <t>37203-03</t>
  </si>
  <si>
    <t>Криоаблација простате</t>
  </si>
  <si>
    <t>37209-00</t>
  </si>
  <si>
    <t>Радикална простатектомија</t>
  </si>
  <si>
    <t>37210-00</t>
  </si>
  <si>
    <t>Радикална простатектомија са реконструкцијом врата мокраћне бешике</t>
  </si>
  <si>
    <t>37211-00</t>
  </si>
  <si>
    <t>Радикална простатектомија са реконструкцијом врата мокраћне бешике и пелвичном лимфаденектомијом</t>
  </si>
  <si>
    <t>37211-01</t>
  </si>
  <si>
    <t>Радикална простатектомија са реконструкцијом врата мокраћне бешике и пелвичном лимфаденектомијом - лапароскопски</t>
  </si>
  <si>
    <t>37212-00</t>
  </si>
  <si>
    <t>Биопсија простате</t>
  </si>
  <si>
    <t>37215-00</t>
  </si>
  <si>
    <t>Ендоскопска биопсија простате</t>
  </si>
  <si>
    <t>37219-00</t>
  </si>
  <si>
    <t>Трансректална биопсија простате иглом (ТРУС вођена)</t>
  </si>
  <si>
    <t>37224-01</t>
  </si>
  <si>
    <t>Ендоскопска ресекција лезије простате</t>
  </si>
  <si>
    <t>Пласирање уретралне сонде</t>
  </si>
  <si>
    <t>37303-00</t>
  </si>
  <si>
    <t xml:space="preserve">Дилатација стенозе уретре (бужирање) </t>
  </si>
  <si>
    <t>37309-00</t>
  </si>
  <si>
    <t>Репарација лацерације или руптуре задње уретре</t>
  </si>
  <si>
    <t>37315-00</t>
  </si>
  <si>
    <t>Уретроскопија</t>
  </si>
  <si>
    <t>37318-00</t>
  </si>
  <si>
    <t>Ендоскопско уклањање страног тела из уретре</t>
  </si>
  <si>
    <t>37318-01</t>
  </si>
  <si>
    <t>Ендоскопска каутеризација осталих лезија у уретри</t>
  </si>
  <si>
    <t>37318-02</t>
  </si>
  <si>
    <t>Ендоскопска фрагментација или екстракција калкулуса у уретри</t>
  </si>
  <si>
    <t>37318-04</t>
  </si>
  <si>
    <t>Ендоскопска биопсија уретре</t>
  </si>
  <si>
    <t>37321-00</t>
  </si>
  <si>
    <t>Инцизија спољашњег отвора уретре (меатотомија)</t>
  </si>
  <si>
    <t>37324-00</t>
  </si>
  <si>
    <t>Екстерна уретротомија</t>
  </si>
  <si>
    <t>37324-01</t>
  </si>
  <si>
    <t>Интерна уретротомија</t>
  </si>
  <si>
    <t>37324-02</t>
  </si>
  <si>
    <t>Перинеална уретростомија</t>
  </si>
  <si>
    <t>37327-00</t>
  </si>
  <si>
    <t>Интерна уретротомија – са оптичким инструментом</t>
  </si>
  <si>
    <t>37330-01</t>
  </si>
  <si>
    <t>Комплетна уретректомија</t>
  </si>
  <si>
    <t>37342-00</t>
  </si>
  <si>
    <t>Пластика уретре – у једном акту</t>
  </si>
  <si>
    <t>37345-00</t>
  </si>
  <si>
    <t>Пластика уретре – први акт (у два акта)</t>
  </si>
  <si>
    <t>37348-00</t>
  </si>
  <si>
    <t>Пластика уретре – други акт (у два акта)</t>
  </si>
  <si>
    <t>37354-00</t>
  </si>
  <si>
    <t>Меатотомија и хемициркумцизија због хипоспадије</t>
  </si>
  <si>
    <t>37369-00</t>
  </si>
  <si>
    <t>Ексцизија пролапса уретре</t>
  </si>
  <si>
    <t>37372-00</t>
  </si>
  <si>
    <t>Ексцизија дивертикулума уретре</t>
  </si>
  <si>
    <t>37375-00</t>
  </si>
  <si>
    <t>Реконструкција уретралног сфинктера</t>
  </si>
  <si>
    <t>37390-01</t>
  </si>
  <si>
    <t xml:space="preserve">Замена артефицијелног уринарног сфинктера </t>
  </si>
  <si>
    <t>37402-00</t>
  </si>
  <si>
    <t>Парцијална ампутација пениса</t>
  </si>
  <si>
    <t>37405-00</t>
  </si>
  <si>
    <t>Комплетна ампутација пениса</t>
  </si>
  <si>
    <t>37408-00</t>
  </si>
  <si>
    <t xml:space="preserve">Репарација лацерације кавернозног тела пениса </t>
  </si>
  <si>
    <t>37417-00</t>
  </si>
  <si>
    <t>Корекција курватуре пениса</t>
  </si>
  <si>
    <t>37417-01</t>
  </si>
  <si>
    <t>Корекција курватуре пениса са уметањем графта</t>
  </si>
  <si>
    <t>37418-01</t>
  </si>
  <si>
    <t xml:space="preserve">Корекција курватуре пениса са уметањем графта и мобилизацијом уретре </t>
  </si>
  <si>
    <t>37423-00</t>
  </si>
  <si>
    <t xml:space="preserve">Операција продужења пениса транслокацијом corpora cavernosa </t>
  </si>
  <si>
    <t>Пластика френулума (френулотомија)</t>
  </si>
  <si>
    <t>37438-00</t>
  </si>
  <si>
    <t>Парцијална ексцизија лезије на скротуму</t>
  </si>
  <si>
    <t>37601-00</t>
  </si>
  <si>
    <t>Ексцизија сперматоцеле, једнострана</t>
  </si>
  <si>
    <t>37601-03</t>
  </si>
  <si>
    <t>Ексцизија цисте епидидимиса, обострана</t>
  </si>
  <si>
    <t>37604-00</t>
  </si>
  <si>
    <t xml:space="preserve">Експлорација скроталног садржаја, једнострано </t>
  </si>
  <si>
    <t>37604-01</t>
  </si>
  <si>
    <t>Експлорација скроталног садржаја, обострано</t>
  </si>
  <si>
    <t>37604-02</t>
  </si>
  <si>
    <t>Експлорација скроталног садржаја са биопсијом, једнострано</t>
  </si>
  <si>
    <t>37604-04</t>
  </si>
  <si>
    <t>Експлорација скроталног садржаја са фиксацијом тестиса, једнострано</t>
  </si>
  <si>
    <t>37604-05</t>
  </si>
  <si>
    <t>Експлорација скроталног садржаја са фиксацијом тестиса, обострана</t>
  </si>
  <si>
    <t>37604-06</t>
  </si>
  <si>
    <t>Инцизија тестиса</t>
  </si>
  <si>
    <t>37604-07</t>
  </si>
  <si>
    <t>Поновна фиксација тестиса, једнострана</t>
  </si>
  <si>
    <t>37604-08</t>
  </si>
  <si>
    <t>Поновна фиксација тестиса, обострана</t>
  </si>
  <si>
    <t>37607-00</t>
  </si>
  <si>
    <t xml:space="preserve">Радикална ексцизија ретроперитонеалних лимфних чворова </t>
  </si>
  <si>
    <t>37613-00</t>
  </si>
  <si>
    <t>Епидидимектомија, једнострана</t>
  </si>
  <si>
    <t>37803-00</t>
  </si>
  <si>
    <t>Орхидопексија неспуштеног тестиса, једнострана</t>
  </si>
  <si>
    <t>37803-01</t>
  </si>
  <si>
    <t>Орхидопексија неспуштеног тестиса, обострана</t>
  </si>
  <si>
    <t>37818-00</t>
  </si>
  <si>
    <t>Пластика гланса пениса због хипоспадије</t>
  </si>
  <si>
    <t>37821-00</t>
  </si>
  <si>
    <t>Дистална хипоспадија, лечење у једном захвату</t>
  </si>
  <si>
    <t>37824-00</t>
  </si>
  <si>
    <t>Проксимална хипоспадија, лечење у једном захвату</t>
  </si>
  <si>
    <t>37830-00</t>
  </si>
  <si>
    <t>Хипоспадија, друга фаза лечења</t>
  </si>
  <si>
    <t>37833-00</t>
  </si>
  <si>
    <t>Хипоспадија, лечење постоперативне уретралне фистуле</t>
  </si>
  <si>
    <t xml:space="preserve">43810-00 </t>
  </si>
  <si>
    <t>Репарација танког црева са једном анастомозом</t>
  </si>
  <si>
    <t>43963-00</t>
  </si>
  <si>
    <t xml:space="preserve">Аноректопластика, перинеални приступ </t>
  </si>
  <si>
    <t>45239-00</t>
  </si>
  <si>
    <t>Ревизија локалног режња коже</t>
  </si>
  <si>
    <t xml:space="preserve">45570-00 </t>
  </si>
  <si>
    <t>Затварање абдомена са репарацијом мускуло-апонеуротичног слоја</t>
  </si>
  <si>
    <t>90350-00</t>
  </si>
  <si>
    <t>Остале репарације бубрега</t>
  </si>
  <si>
    <t>Остале процедуре на мокраћној бешици</t>
  </si>
  <si>
    <t>90364-00</t>
  </si>
  <si>
    <t>Остале процедуре репарације на уретри</t>
  </si>
  <si>
    <t>90365-00</t>
  </si>
  <si>
    <t>Остале процедуре на уретри</t>
  </si>
  <si>
    <t>90396-00</t>
  </si>
  <si>
    <t>Ексцизија лезије тунике вагиналис</t>
  </si>
  <si>
    <t>90397-00</t>
  </si>
  <si>
    <t>Сутура лацерације скротума или тунике вагиналис</t>
  </si>
  <si>
    <t>Остале операције репарације на скротуму или туники вагиналис</t>
  </si>
  <si>
    <t>90398-00</t>
  </si>
  <si>
    <t>Остале дијагностичке процедуре на скротуму или туники вагиналис</t>
  </si>
  <si>
    <t>Остале процедуре на скротуму или туники вагиналис</t>
  </si>
  <si>
    <t>90401-01</t>
  </si>
  <si>
    <t>Остале процедуре на тестису</t>
  </si>
  <si>
    <t>90402-00</t>
  </si>
  <si>
    <t>Инцизија пениса</t>
  </si>
  <si>
    <t>90402-02</t>
  </si>
  <si>
    <t>Дорзална или латерална инцизија препуцијума</t>
  </si>
  <si>
    <t>90403-00</t>
  </si>
  <si>
    <t>Локална ексцизија лезије на пенису</t>
  </si>
  <si>
    <t>90404-00</t>
  </si>
  <si>
    <t>Остале процедуре репарације на пенису</t>
  </si>
  <si>
    <t>90446-00</t>
  </si>
  <si>
    <t>Остале инцизије на вулви и перинеуму</t>
  </si>
  <si>
    <t xml:space="preserve">90480-01 </t>
  </si>
  <si>
    <t>Сутура повреда ректума и/или аналног сфинктера без повреде перинеума</t>
  </si>
  <si>
    <t>Eксцизиja мeкoг ткивa, нeклaсификoвaнa нa другoм мeсту</t>
  </si>
  <si>
    <t>90665-00</t>
  </si>
  <si>
    <t>Обрада коже и поткожног ткива са ексцизијом</t>
  </si>
  <si>
    <t>90686-00</t>
  </si>
  <si>
    <t>Обрада опекотине без ексцизије</t>
  </si>
  <si>
    <t xml:space="preserve">90952-00 </t>
  </si>
  <si>
    <t>Инцизија трбушног зида</t>
  </si>
  <si>
    <t>Уклањање уретралног стента</t>
  </si>
  <si>
    <t>УКУПНО КЛИНИКА ЗА УРОЛОГИЈУ</t>
  </si>
  <si>
    <t>30023-00</t>
  </si>
  <si>
    <t>Ekцизијски дебридман</t>
  </si>
  <si>
    <t>30023-01</t>
  </si>
  <si>
    <t>Eксцизиjски дeбридмaн мeкoг ткивa кojи зaхвaтa кoст или хрскaвицу</t>
  </si>
  <si>
    <t>30032-00</t>
  </si>
  <si>
    <t>Рeпaрaциja рaнe нa кoжи и пoткoжнoм ткиву лицa или врaтa, пoвршинскa</t>
  </si>
  <si>
    <t>30035-00</t>
  </si>
  <si>
    <t>Рeпaрaциja рaнe нa кoжи и пoткoжнoм ткиву лицa или врaтa, кoja укључуje мeкo ткивo</t>
  </si>
  <si>
    <t>30071-02</t>
  </si>
  <si>
    <t>Биoпсиja oчнoг кaпкa</t>
  </si>
  <si>
    <t>Биопсија лимфног чвора</t>
  </si>
  <si>
    <t>Биопсија језика</t>
  </si>
  <si>
    <t>30075-22</t>
  </si>
  <si>
    <t>Биопсија пљувачних жлезда или канала</t>
  </si>
  <si>
    <t>30075-23</t>
  </si>
  <si>
    <t>Биoпсиja уснe шупљинe</t>
  </si>
  <si>
    <t>30075-28</t>
  </si>
  <si>
    <t>Биопсија промена спољашњег ува</t>
  </si>
  <si>
    <t>30250-00</t>
  </si>
  <si>
    <t>Тотална ексцизија паротидне жлезде са очувањем фацијалног нерва</t>
  </si>
  <si>
    <t>30253-00</t>
  </si>
  <si>
    <t>Працијална ексцизија паротидне жлезде</t>
  </si>
  <si>
    <t>30256-00</t>
  </si>
  <si>
    <t>Ексцизија субмандибуларне жлезде</t>
  </si>
  <si>
    <t>30259-00</t>
  </si>
  <si>
    <t>Ексцизија сублингвалне жлезде</t>
  </si>
  <si>
    <t>30266-00</t>
  </si>
  <si>
    <t>Инцизија пљувачних жлезда или канала</t>
  </si>
  <si>
    <t>30266-02</t>
  </si>
  <si>
    <t>Уклањање калкулуса из пљувачних жлезда или канала</t>
  </si>
  <si>
    <t>30272-00</t>
  </si>
  <si>
    <t>Парцијална ексцизија језика</t>
  </si>
  <si>
    <t>30275-00</t>
  </si>
  <si>
    <t>Радикална ексцизија интраоралне лезије</t>
  </si>
  <si>
    <t>30278-02</t>
  </si>
  <si>
    <t>Лингвална френотомија</t>
  </si>
  <si>
    <t>30283-00</t>
  </si>
  <si>
    <t>Eксцизиja цистe у устимa</t>
  </si>
  <si>
    <t>30286-00</t>
  </si>
  <si>
    <t>Ексцизија бранхијалне цисте</t>
  </si>
  <si>
    <t>30289-00</t>
  </si>
  <si>
    <t>Ексцизија фарингокутане фистуле</t>
  </si>
  <si>
    <t>Тотална тироидектомија</t>
  </si>
  <si>
    <t>30310-00</t>
  </si>
  <si>
    <t>Субтотална тироидектомија, једнострана</t>
  </si>
  <si>
    <t>30313-00</t>
  </si>
  <si>
    <t xml:space="preserve">Операција циста и фистула врата, медијалних </t>
  </si>
  <si>
    <t>Операција циста и фистула врата, латералних</t>
  </si>
  <si>
    <t>Ексицизија лезије на кожи и поткожном ткиву</t>
  </si>
  <si>
    <t>31230-01</t>
  </si>
  <si>
    <t>Ексцизија лезије(а) на кожи и поткожном ткиву носа</t>
  </si>
  <si>
    <t>31230-03</t>
  </si>
  <si>
    <t>Ексцизија лезије(а) на кожи и поткожном ткиву усне</t>
  </si>
  <si>
    <t>Регионална ексцизија лимфних чворова на врату</t>
  </si>
  <si>
    <t>Рaдикaлнa eксцизиja лимфних чвoрoвa врaтa</t>
  </si>
  <si>
    <t>39646-00</t>
  </si>
  <si>
    <t>Уклањање лезија у предњој кранијалној шупљини са радикалним прочишћавањем продужетака параназалног синуса и орбиталне шупљине</t>
  </si>
  <si>
    <t>40600-01</t>
  </si>
  <si>
    <t>Краниопластика са коштаним графтом</t>
  </si>
  <si>
    <t>41503-00</t>
  </si>
  <si>
    <t>Уклањање страног тела из спољашњег слушног ходника оперативним путем</t>
  </si>
  <si>
    <t>41506-00</t>
  </si>
  <si>
    <t>Ектрипација полипа спољашњег слушног ходника</t>
  </si>
  <si>
    <t>41518-00</t>
  </si>
  <si>
    <t>Екстрипација егзостозе из спољашњег слушног ходника</t>
  </si>
  <si>
    <t>41527-00</t>
  </si>
  <si>
    <t>Мирингопластика, трансканални приступ</t>
  </si>
  <si>
    <t>41530-00</t>
  </si>
  <si>
    <t>Мирингопластика, ретроаурикуларни приступ</t>
  </si>
  <si>
    <t>41533-00</t>
  </si>
  <si>
    <t>Атикотомија</t>
  </si>
  <si>
    <t>41564-01</t>
  </si>
  <si>
    <t>Радикална мастоидектомија са облитерацијом мастоидног кавума и Еустахијеве тубе и затварањем спољашњег слушног канала</t>
  </si>
  <si>
    <t>41626-00</t>
  </si>
  <si>
    <t>Миринготомија, једнострана</t>
  </si>
  <si>
    <t>41626-01</t>
  </si>
  <si>
    <t>Миринготомија, двострана</t>
  </si>
  <si>
    <t>41632-00</t>
  </si>
  <si>
    <t>Миринготомија са инсерцијом тубе, једнострана</t>
  </si>
  <si>
    <t>41632-01</t>
  </si>
  <si>
    <t>Миринготомија са инсерцијом тубе, обострана</t>
  </si>
  <si>
    <t>41635-00</t>
  </si>
  <si>
    <t>Ексцизија промена у средњем уву</t>
  </si>
  <si>
    <t>41644-00</t>
  </si>
  <si>
    <t>Ексцизија ивице перфориране бубне опне</t>
  </si>
  <si>
    <t>41668-00</t>
  </si>
  <si>
    <t>Ендоназална операција назалних полипа</t>
  </si>
  <si>
    <t>41671-02</t>
  </si>
  <si>
    <t>Функционална септопластика</t>
  </si>
  <si>
    <t>41671-03</t>
  </si>
  <si>
    <t>Септопластика са субмукозном ресекцијом носне преграде</t>
  </si>
  <si>
    <t>Хемостаза епистаксе предњом тампонадом и/или каутеризацијом</t>
  </si>
  <si>
    <t>41683-00</t>
  </si>
  <si>
    <t>Синехиолиза у носним кавумима</t>
  </si>
  <si>
    <t>41683-01</t>
  </si>
  <si>
    <t>Синехиолиза у носним кавумима инсерцијом стента</t>
  </si>
  <si>
    <t>41686-00</t>
  </si>
  <si>
    <t>Конхотомија носних шкољки, једнострана</t>
  </si>
  <si>
    <t>41686-01</t>
  </si>
  <si>
    <t>Конхотомија носних шкољки, обострана</t>
  </si>
  <si>
    <t>41689-00</t>
  </si>
  <si>
    <t>Парцијална мукотомоија, једнострана</t>
  </si>
  <si>
    <t>41689-01</t>
  </si>
  <si>
    <t>Парцијална мукотомија, обострана</t>
  </si>
  <si>
    <t>41689-02</t>
  </si>
  <si>
    <t>Тотална мукотомија, једнострана</t>
  </si>
  <si>
    <t>41689-03</t>
  </si>
  <si>
    <t>Toтaлнa турбинeктoмиja, oбoстрaнa</t>
  </si>
  <si>
    <t>41692-00</t>
  </si>
  <si>
    <t>Субмукозна ресекција носних шкољки (конхи),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</si>
  <si>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</si>
  <si>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</si>
  <si>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</si>
  <si>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</si>
  <si>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41716-01</t>
  </si>
  <si>
    <t xml:space="preserve">Ендоназална операција максиларног синуса – доња меатотомија, једнострана </t>
  </si>
  <si>
    <t>41716-02</t>
  </si>
  <si>
    <t>Ендоназална операција максиларног синуса – доња меатотомија, обострана</t>
  </si>
  <si>
    <t>41716-03</t>
  </si>
  <si>
    <t>Ендоназална операција полипа максиларног синуса</t>
  </si>
  <si>
    <t>41716-05</t>
  </si>
  <si>
    <t>Биопсија из максиларног синуса</t>
  </si>
  <si>
    <t>41716-06</t>
  </si>
  <si>
    <t>Ексцизија лезије максиларног синуса</t>
  </si>
  <si>
    <t>41722-00</t>
  </si>
  <si>
    <t>Затварање ороантралне фистуле</t>
  </si>
  <si>
    <t>41728-00</t>
  </si>
  <si>
    <t>Латерална ринотомија са уклањањем ендоназалне лезије</t>
  </si>
  <si>
    <t>41731-00</t>
  </si>
  <si>
    <t>Етмоидектомија, спољни приступ</t>
  </si>
  <si>
    <t>41737-02</t>
  </si>
  <si>
    <t>Етмоидектомија, једнострана</t>
  </si>
  <si>
    <t>41737-03</t>
  </si>
  <si>
    <t>Етмоидотомија,обострана</t>
  </si>
  <si>
    <t>41737-04</t>
  </si>
  <si>
    <t>Етмоидотомија</t>
  </si>
  <si>
    <t>41737-05</t>
  </si>
  <si>
    <t>Ендоназална операција полипа фронталног синуса</t>
  </si>
  <si>
    <t>41737-06</t>
  </si>
  <si>
    <t>Ендоназална операција полипа етмоидалног синуса</t>
  </si>
  <si>
    <t>41737-07</t>
  </si>
  <si>
    <t>Биопсија из фронталног синуса</t>
  </si>
  <si>
    <t>41737-08</t>
  </si>
  <si>
    <t>Биопсија из етмоидалног синуса</t>
  </si>
  <si>
    <t>41737-09</t>
  </si>
  <si>
    <t>Репарација и реконструкција фронталног синуса</t>
  </si>
  <si>
    <t>41743-00</t>
  </si>
  <si>
    <t>Трепанација фронталног синуса</t>
  </si>
  <si>
    <t>41752-01</t>
  </si>
  <si>
    <t>Сфеноидектомија</t>
  </si>
  <si>
    <t>41752-03</t>
  </si>
  <si>
    <t>Ендоназална операција полипа сфеноидног синуса</t>
  </si>
  <si>
    <t>41761-00</t>
  </si>
  <si>
    <t>Преглед носне шупљине и/или постназалног простора са биопсијом</t>
  </si>
  <si>
    <t>41764-01</t>
  </si>
  <si>
    <t>Синусокопија</t>
  </si>
  <si>
    <t>41764-04</t>
  </si>
  <si>
    <t>Трахеоскопија кроз вештачки отвор - артефицијелну стому</t>
  </si>
  <si>
    <t>41779-00</t>
  </si>
  <si>
    <t>Фаринготомија</t>
  </si>
  <si>
    <t>41782-00</t>
  </si>
  <si>
    <t>Парцијална фарингектомија</t>
  </si>
  <si>
    <t>41785-00</t>
  </si>
  <si>
    <t>Парцијална фарингектомија са парцијалном глосектомијом</t>
  </si>
  <si>
    <t>41786-00</t>
  </si>
  <si>
    <t>Увулопалатофарингопластика</t>
  </si>
  <si>
    <t>41787-00</t>
  </si>
  <si>
    <t>Увулектомија са парцијалном палатектомијом</t>
  </si>
  <si>
    <t>41789-00</t>
  </si>
  <si>
    <t>Тонзилектомија без аденоидектомије</t>
  </si>
  <si>
    <t>41789-01</t>
  </si>
  <si>
    <t>Тонзилектомија са аденоидектомије</t>
  </si>
  <si>
    <t>41797-00</t>
  </si>
  <si>
    <t>Заустављање хеморагије после тонзилектомије и аденоидектомије</t>
  </si>
  <si>
    <t>41801-00</t>
  </si>
  <si>
    <t>Аденоидектомија без тонзилектомије</t>
  </si>
  <si>
    <t>41804-00</t>
  </si>
  <si>
    <t>Уклањање лингвалног крајника</t>
  </si>
  <si>
    <t>41807-00</t>
  </si>
  <si>
    <t>Инцизија и дренажа перитонзиларног апсцеса</t>
  </si>
  <si>
    <t>41810-00</t>
  </si>
  <si>
    <t>Увулотомија</t>
  </si>
  <si>
    <t>41816-00</t>
  </si>
  <si>
    <t>Ригидна езофагоскопија</t>
  </si>
  <si>
    <t xml:space="preserve">41822-00 </t>
  </si>
  <si>
    <t>Ригидна езофагоскопија са биопсијом</t>
  </si>
  <si>
    <t>41825-00</t>
  </si>
  <si>
    <t>Екстракција страног тела из једњака ригидним ендоскопом</t>
  </si>
  <si>
    <t>41834-00</t>
  </si>
  <si>
    <t>Тотална ларингектомија</t>
  </si>
  <si>
    <t>41837-00</t>
  </si>
  <si>
    <t>Хемиларихгектомија</t>
  </si>
  <si>
    <t>Супраглотична ларингектомија</t>
  </si>
  <si>
    <t>Ларингоскопија са уклањањем лезија</t>
  </si>
  <si>
    <t>Ларингофисура са хордектомијом</t>
  </si>
  <si>
    <t>41879-02</t>
  </si>
  <si>
    <t>Затварање спољашње фистуле трахеје</t>
  </si>
  <si>
    <t>Ревизија трахеостоме</t>
  </si>
  <si>
    <t>41905-00</t>
  </si>
  <si>
    <t>Уградња трахеалног стента – ендотрахеалне протезе</t>
  </si>
  <si>
    <t>41905-01</t>
  </si>
  <si>
    <t>Замена трахеалног стента- ендотрахеалне протезе</t>
  </si>
  <si>
    <t>42530-02</t>
  </si>
  <si>
    <t>Репарација ране на орбити</t>
  </si>
  <si>
    <t>42533-00</t>
  </si>
  <si>
    <t>Експлоративна орбитотомија</t>
  </si>
  <si>
    <t>42542-00</t>
  </si>
  <si>
    <t>Експлоративна орбитотомија, антериорни аспект, са ексцизијом лезије</t>
  </si>
  <si>
    <t>42542-01</t>
  </si>
  <si>
    <t>Експлоративна орбитотомија, антериорни аспект, са уклањањем страног тела</t>
  </si>
  <si>
    <t>42543-00</t>
  </si>
  <si>
    <t>Експлоративна орбитотомија, ретробулбарни аспект, са ексцизијом лезије</t>
  </si>
  <si>
    <t>42545-01</t>
  </si>
  <si>
    <t>Oрбитoтoмиja збoг дeкoмпрeсиje oрбитe уклaњaњeм интрaoрбитaлнoг (пeрибулбaрнoг) (рeтрoбулбaрнoг) мaснoг ткивa</t>
  </si>
  <si>
    <t>42573-00</t>
  </si>
  <si>
    <t>Ексцизија периорбиталног дермоида, испред орбиталног септума</t>
  </si>
  <si>
    <t>42574-00</t>
  </si>
  <si>
    <t>Ексцизија орбиталног дермоида, иза орбиталног септума</t>
  </si>
  <si>
    <t>42584-00</t>
  </si>
  <si>
    <t>Тарзорафија</t>
  </si>
  <si>
    <t>43900-00</t>
  </si>
  <si>
    <t>Затварање трахео-езофагеалне фистуле</t>
  </si>
  <si>
    <t xml:space="preserve">45003-01 </t>
  </si>
  <si>
    <t>Једноставан и мали локални миокутанозни режањ</t>
  </si>
  <si>
    <t>Једноставан и мали локални мишићни режањ</t>
  </si>
  <si>
    <t>45030-00</t>
  </si>
  <si>
    <t>Ексцизија васкуларне аномалије на кожи и поткожном ткиву или мукозној површини, мали захват</t>
  </si>
  <si>
    <t>45042-00</t>
  </si>
  <si>
    <t>Eксцизиja aртeриoвeнскe мaлфoрмaциje oстaлих oблaсти, дужинe вишe oд 3 цм</t>
  </si>
  <si>
    <t>Локални режањ коже осталих области</t>
  </si>
  <si>
    <t>45206-00</t>
  </si>
  <si>
    <t>Једноставан и мали локални режањ коже очног капка</t>
  </si>
  <si>
    <t>45206-01</t>
  </si>
  <si>
    <t>Једноставан и мали локални режањ коже носа</t>
  </si>
  <si>
    <t>45206-02</t>
  </si>
  <si>
    <t>Једноставан и мали локални режањ коже усне</t>
  </si>
  <si>
    <t>45206-03</t>
  </si>
  <si>
    <t>Једноставан и мали локални режањ коже ува</t>
  </si>
  <si>
    <t>45206-04</t>
  </si>
  <si>
    <t>Једноставан и мали локални режањ коже врата</t>
  </si>
  <si>
    <t>45206-09</t>
  </si>
  <si>
    <t>Једноставан и мали локални режањ коже осталих области лица</t>
  </si>
  <si>
    <t>45442-00</t>
  </si>
  <si>
    <t>Екстензивни трансплантат парцијалне дебљине коже за било коју област</t>
  </si>
  <si>
    <t>45448-01</t>
  </si>
  <si>
    <t>Мали трансплантат парцијалне дебљине коже за нос</t>
  </si>
  <si>
    <t>45448-03</t>
  </si>
  <si>
    <t>Мали трансплантат парцијалне дебљине коже за уво</t>
  </si>
  <si>
    <t>45448-04</t>
  </si>
  <si>
    <t>Мали трансплантат парцијалне дебљине коже за врат</t>
  </si>
  <si>
    <t>45448-09</t>
  </si>
  <si>
    <t>Мали трансплантат парцијалне дебљине коже за остале области лица</t>
  </si>
  <si>
    <t xml:space="preserve">45451-01 </t>
  </si>
  <si>
    <t>Трансплантат коже пуне дебљине на носу</t>
  </si>
  <si>
    <t xml:space="preserve">45451-03 </t>
  </si>
  <si>
    <t>Трансплантат коже пуне дебљине на уву</t>
  </si>
  <si>
    <t>45512-00</t>
  </si>
  <si>
    <t>Ревизија ожиљка на лицу дужине више од 3 цм</t>
  </si>
  <si>
    <t>45512-01</t>
  </si>
  <si>
    <t>Ревизија ожиљка на врату дужине више од 3 цм</t>
  </si>
  <si>
    <t>45542-00</t>
  </si>
  <si>
    <t>Mирингoплaстикa сa рeкoнструкциjoм лaнцa слушних кoшчицa</t>
  </si>
  <si>
    <t>45563-00</t>
  </si>
  <si>
    <t>Острвски режањ са васкуларном педикулом</t>
  </si>
  <si>
    <t>45563-01</t>
  </si>
  <si>
    <t>Острвски режањ са неуроваскуларном педикулом</t>
  </si>
  <si>
    <t>45578-00</t>
  </si>
  <si>
    <t>Мишићни трансфер код парализе фацијалног нерва</t>
  </si>
  <si>
    <t>45587-00</t>
  </si>
  <si>
    <t>Мелопластика, једнострана</t>
  </si>
  <si>
    <t>45588-01</t>
  </si>
  <si>
    <t>Лифтинг чела и обрва, обострано</t>
  </si>
  <si>
    <t>45590-01</t>
  </si>
  <si>
    <t>Реконструкција орбиталне шупљине са имплантатом</t>
  </si>
  <si>
    <t>45593-00</t>
  </si>
  <si>
    <t>Реконструкција орбиталне шупљине са хрскавичавим имплантом</t>
  </si>
  <si>
    <t>45593-02</t>
  </si>
  <si>
    <t>Реконструкција орбиталне шупљине са коштаним имплататом</t>
  </si>
  <si>
    <t>45593-03</t>
  </si>
  <si>
    <t>Реконструкција орбиталне шупљине са имплантом и имплататом кости</t>
  </si>
  <si>
    <t>45602-01</t>
  </si>
  <si>
    <t>Субтотална ресекција максиле</t>
  </si>
  <si>
    <t>45605-00</t>
  </si>
  <si>
    <t>Парцијална ресекција мандибуле</t>
  </si>
  <si>
    <t>45605-01</t>
  </si>
  <si>
    <t>Парцијална ресекција максиле</t>
  </si>
  <si>
    <t>45614-00</t>
  </si>
  <si>
    <t>Рeкoнструкциja oчнoг кaпкa</t>
  </si>
  <si>
    <t>45617-00</t>
  </si>
  <si>
    <t>Редукција горњег очног капка</t>
  </si>
  <si>
    <t>45620-00</t>
  </si>
  <si>
    <t>Редукција доњег очног капка</t>
  </si>
  <si>
    <t>45623-05</t>
  </si>
  <si>
    <t>Корекција птозе на очном капку осталим техникама</t>
  </si>
  <si>
    <t>45638-00</t>
  </si>
  <si>
    <t>Тотална ринопластика</t>
  </si>
  <si>
    <t>45644-02</t>
  </si>
  <si>
    <t>Ринопластика са трансплантатом кости и хрскавице са удаљене донаторске области</t>
  </si>
  <si>
    <t>45653-00</t>
  </si>
  <si>
    <t>Операција ринофиме шејвинг (shaving) техником</t>
  </si>
  <si>
    <t>45656-02</t>
  </si>
  <si>
    <t>Композитни трансплантат за очни капак</t>
  </si>
  <si>
    <t>45659-01</t>
  </si>
  <si>
    <t>Остале корекције деформитета екстерног ува</t>
  </si>
  <si>
    <t>45665-00</t>
  </si>
  <si>
    <t>Клинаста ексцизија усне пуне дебљине</t>
  </si>
  <si>
    <t>45665-01</t>
  </si>
  <si>
    <t>Клинаста ексцизија очног капка пуне дебљине</t>
  </si>
  <si>
    <t>45665-02</t>
  </si>
  <si>
    <t>Клинaстa eксцизиja увa пунe дeбљинe</t>
  </si>
  <si>
    <t>45668-00</t>
  </si>
  <si>
    <t>Вермилионектомија</t>
  </si>
  <si>
    <t>45671-00</t>
  </si>
  <si>
    <t>Реконструкција усне са режњем, једини или први стадијум</t>
  </si>
  <si>
    <t>45676-00</t>
  </si>
  <si>
    <t>Остале репарације у усној шупљини</t>
  </si>
  <si>
    <t>45714-00</t>
  </si>
  <si>
    <t>Затварање ороназалне фистуле</t>
  </si>
  <si>
    <t>45726-03</t>
  </si>
  <si>
    <t>Остектомија максиле, обострана</t>
  </si>
  <si>
    <t>45825-01</t>
  </si>
  <si>
    <t>Екстрипација коштаних тумора вилице</t>
  </si>
  <si>
    <t>45831-00</t>
  </si>
  <si>
    <t>Ексцизија папиларне хиперплазије на непцу</t>
  </si>
  <si>
    <t>45837-01</t>
  </si>
  <si>
    <t>Отворена вестибулопластика</t>
  </si>
  <si>
    <t xml:space="preserve">47726-00 </t>
  </si>
  <si>
    <t>Узимање калема кости кроз одвојену инцизију</t>
  </si>
  <si>
    <t xml:space="preserve">47738-00 </t>
  </si>
  <si>
    <t>Затворена репозиција прелома носне кости</t>
  </si>
  <si>
    <t>47741-00</t>
  </si>
  <si>
    <t>Отворена репозиција прелома носне кости</t>
  </si>
  <si>
    <t xml:space="preserve">47762-00 </t>
  </si>
  <si>
    <t>Отворена репозиција прелома зигоматичне кости</t>
  </si>
  <si>
    <t>47768-01</t>
  </si>
  <si>
    <t>Отворена репозиција прелома зигоматичне кости са  унутрашњом фиксацијом, 2 места</t>
  </si>
  <si>
    <t>47771-01</t>
  </si>
  <si>
    <t>Отворена репозиција прелома зигоматичне кости са унутрашњом фиксацијом, 3 места</t>
  </si>
  <si>
    <t xml:space="preserve">47786-00 </t>
  </si>
  <si>
    <t>Отворена репозиција прелома максиле са унутрашњом фиксацијом</t>
  </si>
  <si>
    <t>47900-00</t>
  </si>
  <si>
    <t>Аспирација коштане цисте</t>
  </si>
  <si>
    <t>50200-00</t>
  </si>
  <si>
    <t>Биoпсиja кoсти, нeклaсификoвaнa нa другoм мeсту</t>
  </si>
  <si>
    <t xml:space="preserve">50203-00 </t>
  </si>
  <si>
    <t>52102-00</t>
  </si>
  <si>
    <t>Oдстрaњeњe иглe, зaвртњa или жицe из мaксилe, мaндибулe или зигoмaтичнe кoсти</t>
  </si>
  <si>
    <t xml:space="preserve">52122-00 </t>
  </si>
  <si>
    <t>Парцијална реконструкција максиле</t>
  </si>
  <si>
    <t>52324-00</t>
  </si>
  <si>
    <t>Реконструкција уста са директним режњем језика, једини или први стадијум</t>
  </si>
  <si>
    <t xml:space="preserve">53400-00 </t>
  </si>
  <si>
    <t>Имобилизација прелома максиле без постављања сплинта</t>
  </si>
  <si>
    <t xml:space="preserve">53427-00 </t>
  </si>
  <si>
    <t>Отворена репозиција компликованог прелома максиле са унутрашњом фиксацијом</t>
  </si>
  <si>
    <t xml:space="preserve">80389-00 </t>
  </si>
  <si>
    <t>Функционална ендоскопска хирургија синуса (FES)</t>
  </si>
  <si>
    <t>90084-00</t>
  </si>
  <si>
    <t>Инцизиja oчнoг кaпкa</t>
  </si>
  <si>
    <t>90110-00</t>
  </si>
  <si>
    <t>Остале репарације стенозе спољашњег ува</t>
  </si>
  <si>
    <t>90112-00</t>
  </si>
  <si>
    <t>Остале репарације бубне опне или средњег ува</t>
  </si>
  <si>
    <t>90130-00</t>
  </si>
  <si>
    <t>Екстрипација ендоназалне лезије</t>
  </si>
  <si>
    <t>90131-00</t>
  </si>
  <si>
    <t>Локална ексцизија осталих лезија у устима</t>
  </si>
  <si>
    <t>90133-00</t>
  </si>
  <si>
    <t>Остале процедуре на носу</t>
  </si>
  <si>
    <t>90134-00</t>
  </si>
  <si>
    <t>Деструкција лезија на језику</t>
  </si>
  <si>
    <t>90135-00</t>
  </si>
  <si>
    <t>Ексцизија лезија на језику</t>
  </si>
  <si>
    <t>90137-00</t>
  </si>
  <si>
    <t xml:space="preserve">Остале процедуре на </t>
  </si>
  <si>
    <t>90138-00</t>
  </si>
  <si>
    <t xml:space="preserve">Ексцизија лезија на пљувачним жлездама </t>
  </si>
  <si>
    <t>90141-01</t>
  </si>
  <si>
    <t>Ексцизија осталих лезија у устима</t>
  </si>
  <si>
    <t>90143-00</t>
  </si>
  <si>
    <t>Oстaлe прoцeдурe у устимa</t>
  </si>
  <si>
    <t>90143-01</t>
  </si>
  <si>
    <t>Остале процедуре на непцу</t>
  </si>
  <si>
    <t>90144-00</t>
  </si>
  <si>
    <t>Ексцизија лезија на тонзилама и аденоидима</t>
  </si>
  <si>
    <t>90146-00</t>
  </si>
  <si>
    <t>Остале процедуре на тонзилама или аденоидима</t>
  </si>
  <si>
    <t>90160-00</t>
  </si>
  <si>
    <t>Осталепроцедуре у ларинксу</t>
  </si>
  <si>
    <t>90281-00</t>
  </si>
  <si>
    <t>Инцизија лимфног подручја (лимфног слива)</t>
  </si>
  <si>
    <t>Oстaлe прoцeдурe нa жeлуцу</t>
  </si>
  <si>
    <t xml:space="preserve">90568-02 </t>
  </si>
  <si>
    <t>Инцизија меког ткива, некласификована на другом месту</t>
  </si>
  <si>
    <t xml:space="preserve">90603-00 </t>
  </si>
  <si>
    <t>Секвестректомија максиле</t>
  </si>
  <si>
    <t>90603-01</t>
  </si>
  <si>
    <t>Секвестректомија мандибуле</t>
  </si>
  <si>
    <t>90604-00</t>
  </si>
  <si>
    <t>Корекција коштаног деформитета</t>
  </si>
  <si>
    <t>90669-00</t>
  </si>
  <si>
    <t>Ексцизија коже за трансплантат</t>
  </si>
  <si>
    <t>96215-00</t>
  </si>
  <si>
    <t>Инцизиja и дрeнaжa лeзиja у уснoj шупљини</t>
  </si>
  <si>
    <t>97241-00</t>
  </si>
  <si>
    <t>Рeсeкциja кoрeнa зубa, пo jeднoм кoрeну</t>
  </si>
  <si>
    <t>97311-01</t>
  </si>
  <si>
    <t>Уклaњaњe jeднoг зубa или њeгoвoг дeлa или дeлoвa</t>
  </si>
  <si>
    <t>97311-02</t>
  </si>
  <si>
    <t>Уклaњaњe двa зубa или њихoвoг дeлa или дeлoвa</t>
  </si>
  <si>
    <t>97311-03</t>
  </si>
  <si>
    <t>Уклањање три зуба или њиховог дела или делова</t>
  </si>
  <si>
    <t>97311-04</t>
  </si>
  <si>
    <t>Уклaњaњe чeтири зубa или њихoвoг дeлa или дeлoвa</t>
  </si>
  <si>
    <t>97311-05</t>
  </si>
  <si>
    <t>Уклaњaњe oд пeт дo дeвeт зубa или њихoвoг дeлa или дeлoвa</t>
  </si>
  <si>
    <t>97311-07</t>
  </si>
  <si>
    <t>Уклaњaњe пeтнaeст или вишe oд зубa или њихoвoг дeлa или дeлoвa</t>
  </si>
  <si>
    <t>97322-00</t>
  </si>
  <si>
    <t xml:space="preserve"> Хируршкo уклaњaњe jeднoг зубa кoje нe зaхтeвa уклaњaњe кoсти или рaздвajaњe зубa</t>
  </si>
  <si>
    <t>97323-01</t>
  </si>
  <si>
    <t>Хируршкo уклaњaњe jeднoг зубa кoje зaхтeвa уклaњaњe кoсти</t>
  </si>
  <si>
    <t>97323-02</t>
  </si>
  <si>
    <t>Хируршкo уклaњaњe двa зубa кoje зaхтeвa уклaњaњe кoсти</t>
  </si>
  <si>
    <t>97323-03</t>
  </si>
  <si>
    <t>Хируршкo уклaњaњe три зубa кoje зaхтeвa уклaњaњe кoсти</t>
  </si>
  <si>
    <t>97323-04</t>
  </si>
  <si>
    <t>Хируршкo уклaњaњe чeтири зубa кoje зaхтeвa уклaњaњe кoсти</t>
  </si>
  <si>
    <t>97323-05</t>
  </si>
  <si>
    <t>Хируршкo уклaњaњe oд пeт дo дeвeт зубa кoje зaхтeвa уклaњaњe кoсти</t>
  </si>
  <si>
    <t>97323-08</t>
  </si>
  <si>
    <t>Хируршкo уклaњaњe нeoдрeђeнoг брoja зубa кoje зaхтeвa уклaњaњe кoсти</t>
  </si>
  <si>
    <t>97324-08</t>
  </si>
  <si>
    <t>Хируршкo уклaњaњe нeoдрeђeнoг брoja зубa кoje зaхтeвa уклaњaњe кoсти и рaздвajaњe зубa</t>
  </si>
  <si>
    <t>97379-00</t>
  </si>
  <si>
    <t>Марсупијализација цисте у усној шупљини</t>
  </si>
  <si>
    <t>УКУПНО БОЛНИЦА ЗА ОРЛ</t>
  </si>
  <si>
    <t xml:space="preserve">16511-00 </t>
  </si>
  <si>
    <t>Примена серклажа на грлић материце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</si>
  <si>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</si>
  <si>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</si>
  <si>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</si>
  <si>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</si>
  <si>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16564-00</t>
  </si>
  <si>
    <t>Постпартална евакуација садржаја материце дилатацијом цервикалног канала и киретажом</t>
  </si>
  <si>
    <t>16567-00</t>
  </si>
  <si>
    <t>Остали поступци заустављања постпарталног крварења</t>
  </si>
  <si>
    <t>16571-00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</si>
  <si>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</si>
  <si>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</si>
  <si>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</si>
  <si>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>16603-00</t>
  </si>
  <si>
    <t>Биопсија кхорионских чупица</t>
  </si>
  <si>
    <t>Биопсија желуца</t>
  </si>
  <si>
    <t xml:space="preserve"> Биопсија перитонеума</t>
  </si>
  <si>
    <t>Инцизиja и дрeнaжa хeмaтoмa кoжe и пoткoжнoг ткивa</t>
  </si>
  <si>
    <t>Експлоративна лапаротомија, укључује биопсију</t>
  </si>
  <si>
    <t>Шав танког црева</t>
  </si>
  <si>
    <t>Постоперативно поновно отваране места лапаротомије</t>
  </si>
  <si>
    <t>Лапароскопија дијагностичка</t>
  </si>
  <si>
    <t>Репарација осталих кила трбушног зида</t>
  </si>
  <si>
    <t>30403-04</t>
  </si>
  <si>
    <t>Одложено затварање гранулирајуће абдоминалне ране</t>
  </si>
  <si>
    <t xml:space="preserve">30572-00 </t>
  </si>
  <si>
    <t>Лапароскопска апендектомија</t>
  </si>
  <si>
    <t>Ексцизија лезија меког ткива, некласификована на другом месту</t>
  </si>
  <si>
    <t>Лева хемиколектомија сa анастомозом</t>
  </si>
  <si>
    <t>35506-00</t>
  </si>
  <si>
    <t>Зaмeнa интрaутeринoг улoшкa (ИУД)</t>
  </si>
  <si>
    <t xml:space="preserve">35506-02 </t>
  </si>
  <si>
    <t>Уклањање интраутериног уређаја</t>
  </si>
  <si>
    <t>35507-00</t>
  </si>
  <si>
    <t>Деструкција лезија БРАДАВИЦА вагине ПО НОМЕНКЛАТУРИ ОД 01.06.2019.</t>
  </si>
  <si>
    <t>35507-01</t>
  </si>
  <si>
    <t>Деструкција брадавица вулве</t>
  </si>
  <si>
    <t>35513-00</t>
  </si>
  <si>
    <t>Лечење цисте Бартолинијеве жлезде</t>
  </si>
  <si>
    <t xml:space="preserve">35518-00 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</si>
  <si>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</si>
  <si>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</si>
  <si>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</si>
  <si>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</si>
  <si>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35566-00</t>
  </si>
  <si>
    <t>Ресекција вагиналног септума</t>
  </si>
  <si>
    <t>35568-00</t>
  </si>
  <si>
    <t>Сакроспинална колпопексија, искључује процедуру код стресс инконт.</t>
  </si>
  <si>
    <t>35569-00</t>
  </si>
  <si>
    <t>Прoширeњe вaгинaлнoг улaзa (интрoитусa)</t>
  </si>
  <si>
    <t>35572-00</t>
  </si>
  <si>
    <t>Пункција Дугласовог простора</t>
  </si>
  <si>
    <t>35573-00</t>
  </si>
  <si>
    <t>Репарација предњег и задњег дела вагине, вагинални приступ</t>
  </si>
  <si>
    <t>35577-00</t>
  </si>
  <si>
    <t>Репарација пролапсa дна карлице</t>
  </si>
  <si>
    <t>35608-00</t>
  </si>
  <si>
    <t>Каутеризација промена на грлићу материце</t>
  </si>
  <si>
    <t>35608-02</t>
  </si>
  <si>
    <t>Биопсија грлића материце</t>
  </si>
  <si>
    <t>35611-00</t>
  </si>
  <si>
    <t xml:space="preserve">Полипектомија грлића материце </t>
  </si>
  <si>
    <t>35612-00</t>
  </si>
  <si>
    <t>Уклањање патрљка материце, абдоминални пут</t>
  </si>
  <si>
    <t xml:space="preserve">35613-00 </t>
  </si>
  <si>
    <t xml:space="preserve">Уклањање патрљка грлића материце, вагинални приступ </t>
  </si>
  <si>
    <t>35615-00</t>
  </si>
  <si>
    <t>Биопсија вулве</t>
  </si>
  <si>
    <t xml:space="preserve">35618-00 </t>
  </si>
  <si>
    <t>Конизација грлића материце</t>
  </si>
  <si>
    <t>35618-03</t>
  </si>
  <si>
    <t>Остале процедуре на грлићу материце</t>
  </si>
  <si>
    <t>35618-04</t>
  </si>
  <si>
    <t>Ампутација грлића материце</t>
  </si>
  <si>
    <t>35623-00</t>
  </si>
  <si>
    <t>Миомектомија материце хистероскопијом</t>
  </si>
  <si>
    <t>35633-01</t>
  </si>
  <si>
    <t>Полипектомија материце хистероскопијом</t>
  </si>
  <si>
    <t xml:space="preserve">35637-02 </t>
  </si>
  <si>
    <t>Лапароскопска дијатермија лезија карличне шупљине</t>
  </si>
  <si>
    <t xml:space="preserve">35638-01 </t>
  </si>
  <si>
    <t>Лапароскопска парцијална овариектомија</t>
  </si>
  <si>
    <t xml:space="preserve">35638-03 </t>
  </si>
  <si>
    <t xml:space="preserve">35638-05 </t>
  </si>
  <si>
    <t>Лапароскопска оваријална цистектомија, обострана</t>
  </si>
  <si>
    <t>35638-09</t>
  </si>
  <si>
    <t>Лапароскопска салпингектомија, једнострана</t>
  </si>
  <si>
    <t>35638-10</t>
  </si>
  <si>
    <t>Лапароскопска салпингектомија, обострана</t>
  </si>
  <si>
    <t xml:space="preserve">35638-12 </t>
  </si>
  <si>
    <t>Лапароскопска салпингоовариектомија, обострана</t>
  </si>
  <si>
    <t>35640-01</t>
  </si>
  <si>
    <t>Киретажа материце без дилатације цервикалног канала</t>
  </si>
  <si>
    <t>35640-02</t>
  </si>
  <si>
    <t>Дилатација грлића материце</t>
  </si>
  <si>
    <t xml:space="preserve">35640-03 </t>
  </si>
  <si>
    <t xml:space="preserve">Сукциона киретажа материце 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</si>
  <si>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</si>
  <si>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</si>
  <si>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</si>
  <si>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</si>
  <si>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 xml:space="preserve">35647-00 </t>
  </si>
  <si>
    <t>Ексцизија промењених зона грлића омчицом (LLETZ) и LOOP ексцизија LLETZ ексцизиона конусна биопсија</t>
  </si>
  <si>
    <t>35649-00</t>
  </si>
  <si>
    <t>Хистeрoтoмиja</t>
  </si>
  <si>
    <t xml:space="preserve">35649-01 </t>
  </si>
  <si>
    <t xml:space="preserve">Лапароскопска миомектомија </t>
  </si>
  <si>
    <t>35653-00</t>
  </si>
  <si>
    <t>Субтотална абдоминална хистеректомија</t>
  </si>
  <si>
    <t>Тотална класична абдоминална хистеректомија</t>
  </si>
  <si>
    <t>35657-00</t>
  </si>
  <si>
    <t>Вагинална хистеректомија</t>
  </si>
  <si>
    <t>35673-02</t>
  </si>
  <si>
    <t>Вагинална хистеректомија са уклањањем аднекса</t>
  </si>
  <si>
    <t xml:space="preserve">35677-04 </t>
  </si>
  <si>
    <t>Салпинготомија са уклањањем трудноће у јајоводу (лапаротомија)</t>
  </si>
  <si>
    <t xml:space="preserve">35677-05 </t>
  </si>
  <si>
    <t>Салпингектомија са уклањањем трудноће у јајоводу</t>
  </si>
  <si>
    <t xml:space="preserve">35678-00 </t>
  </si>
  <si>
    <t>Лапароскопска салпинготомија са уклањањем трудноће у јајоводу</t>
  </si>
  <si>
    <t xml:space="preserve">35678-01 </t>
  </si>
  <si>
    <t>Лапароскопска салпингектомија са уклањањем трудноће у јајоводу</t>
  </si>
  <si>
    <t>35684-01</t>
  </si>
  <si>
    <t>Суспензија материце лапаротомијом</t>
  </si>
  <si>
    <t>35688-00</t>
  </si>
  <si>
    <t>Лапароскопска стерилизација</t>
  </si>
  <si>
    <t xml:space="preserve">35688-02 </t>
  </si>
  <si>
    <t>Стерилизација отвореним абдоминалним приступом</t>
  </si>
  <si>
    <t xml:space="preserve">35694-00 </t>
  </si>
  <si>
    <t>Лапароскопска салпингопластика</t>
  </si>
  <si>
    <t xml:space="preserve">35694-02 </t>
  </si>
  <si>
    <t>Лапароскопска салпинголиза</t>
  </si>
  <si>
    <t>35694-03</t>
  </si>
  <si>
    <t>Лапароскопска салпингостомија</t>
  </si>
  <si>
    <t xml:space="preserve">35694-04 </t>
  </si>
  <si>
    <t>Салпингопластика</t>
  </si>
  <si>
    <t>35694-07</t>
  </si>
  <si>
    <t>Салпингостомија</t>
  </si>
  <si>
    <t>35703-00</t>
  </si>
  <si>
    <t>Тест проходности јајовода</t>
  </si>
  <si>
    <t xml:space="preserve">35713-05 </t>
  </si>
  <si>
    <t>Клинаста ресекција јајника (лапаротомија)</t>
  </si>
  <si>
    <t xml:space="preserve">35713-06 </t>
  </si>
  <si>
    <t>Парцијална овариектомија (лапаротомија)</t>
  </si>
  <si>
    <t>35713-08</t>
  </si>
  <si>
    <t>Парцијална салпингектомија, једнострана</t>
  </si>
  <si>
    <t>35713-09</t>
  </si>
  <si>
    <t>Салпингектомија, једнострана</t>
  </si>
  <si>
    <t xml:space="preserve">35713-12 </t>
  </si>
  <si>
    <t>Салпинготомија</t>
  </si>
  <si>
    <t xml:space="preserve">35717-00 </t>
  </si>
  <si>
    <t>Оваријална цистектомија, обострана</t>
  </si>
  <si>
    <t xml:space="preserve">35717-01 </t>
  </si>
  <si>
    <t>Овариектомија, обострана</t>
  </si>
  <si>
    <t>35717-03</t>
  </si>
  <si>
    <t>Салпингектомија, обострана</t>
  </si>
  <si>
    <t xml:space="preserve">35717-04 </t>
  </si>
  <si>
    <t>Салпингоовариектомија, обострана</t>
  </si>
  <si>
    <t>35723-01</t>
  </si>
  <si>
    <t xml:space="preserve">Узимање узорка лимфног чвора карлице или абдомена за утврђивање нивоа гинеколошког малигнитета </t>
  </si>
  <si>
    <t>35753-02</t>
  </si>
  <si>
    <t>Лапароскопски асистирана вагинална хистеректомија са aднексектомијом</t>
  </si>
  <si>
    <t>Цистoскoпиja</t>
  </si>
  <si>
    <t>Цистoтoмиja [цистoстoмиja]</t>
  </si>
  <si>
    <t>Трансвагинална суспензија код стрес-инконтиненције код жена</t>
  </si>
  <si>
    <t>Пласирање интраабдоминалне тампонаде</t>
  </si>
  <si>
    <t>90435-01</t>
  </si>
  <si>
    <t>Остале репарације материце</t>
  </si>
  <si>
    <t>90436-00</t>
  </si>
  <si>
    <t>Остале процедуре на материци</t>
  </si>
  <si>
    <t xml:space="preserve">90438-00 </t>
  </si>
  <si>
    <t>Остале процедуре на вагини</t>
  </si>
  <si>
    <t>90440-00</t>
  </si>
  <si>
    <t xml:space="preserve">Ексцизија лезија вулве </t>
  </si>
  <si>
    <t>90441-00</t>
  </si>
  <si>
    <t>Oстaлe прoцeдурe нa вулви</t>
  </si>
  <si>
    <t xml:space="preserve">90442-00 </t>
  </si>
  <si>
    <t>Остале процедуре на женским гениталним органима</t>
  </si>
  <si>
    <t>90443-00</t>
  </si>
  <si>
    <t>Oстaлe eксцизиje прoмeнa мaтeрицe</t>
  </si>
  <si>
    <t>Остале инцизије на вулви и перинеуму (код вулварних адхезија и апсцеса различите етиологије)</t>
  </si>
  <si>
    <t>90448-01</t>
  </si>
  <si>
    <t>Тотална лапароскопска абдоминална хистеректомија</t>
  </si>
  <si>
    <t>90448-02</t>
  </si>
  <si>
    <t>Тотална лапароскопска абдоминална хистеректомија са аднексетомијом</t>
  </si>
  <si>
    <t>90452-00</t>
  </si>
  <si>
    <t>Уклањање осталих лезија материце, искључује ексцизију полипа</t>
  </si>
  <si>
    <t>90472-00</t>
  </si>
  <si>
    <t>Епизиотомија, репарација лацерације проширене епизиотомијом</t>
  </si>
  <si>
    <t>90479-00</t>
  </si>
  <si>
    <t>Сутура лацерације на вагини након порођаја, укључује перинеума</t>
  </si>
  <si>
    <t>90481-00</t>
  </si>
  <si>
    <t>Сутура повреде периенума 1. и 2. степена</t>
  </si>
  <si>
    <t xml:space="preserve">90484-00 </t>
  </si>
  <si>
    <t>Евакуација хематома перинеума након порођаја инцизијом</t>
  </si>
  <si>
    <t xml:space="preserve">90484-01 </t>
  </si>
  <si>
    <t>Евакуација хематома перинеума након порођаја без инцизије</t>
  </si>
  <si>
    <t>90484-02</t>
  </si>
  <si>
    <t>Евакуација хематома предњег трбушног зида након царског реза</t>
  </si>
  <si>
    <t>90485-00</t>
  </si>
  <si>
    <t>Oстaлe сутурe лaцeрaциja или руптурa бeз пoврeдa пeринeумa</t>
  </si>
  <si>
    <t>90568-02</t>
  </si>
  <si>
    <t>Инцизиja мeкoг ткивa, нeклaсификoвaнa нa другoм мeсту</t>
  </si>
  <si>
    <t>96189-01</t>
  </si>
  <si>
    <t>Лапароскопска оментектомија</t>
  </si>
  <si>
    <t>УКУПНО БОЛНИЦА ЗА ГИНЕКОЛОГИЈУ И АКУШЕРСТВО</t>
  </si>
  <si>
    <t>УКУПНО ОПЕРАЦИЈЕ</t>
  </si>
  <si>
    <t>ОСТАЛЕ УСЛУГЕ*</t>
  </si>
  <si>
    <t>009150</t>
  </si>
  <si>
    <t>Некректомија по сеанси</t>
  </si>
  <si>
    <t>009160</t>
  </si>
  <si>
    <t>Заустављање крварења</t>
  </si>
  <si>
    <t>009215</t>
  </si>
  <si>
    <t>Инфилтрациона анестезија</t>
  </si>
  <si>
    <t>Узoркoвaњe и слaњe мaтeриjaлa зa лaбoрaтoриjскo испитивaњe</t>
  </si>
  <si>
    <t>260100</t>
  </si>
  <si>
    <t>Дезинфекција текстилних, кожних,гумених и пластичних материја</t>
  </si>
  <si>
    <t>11700-00</t>
  </si>
  <si>
    <t>Остале електрокардиографије (ЕКГ)</t>
  </si>
  <si>
    <t>11713-00</t>
  </si>
  <si>
    <t>Снимање просечног сигнала ЕКГ-а</t>
  </si>
  <si>
    <t xml:space="preserve">13706-02 </t>
  </si>
  <si>
    <t xml:space="preserve">Трансфузија еритроцита </t>
  </si>
  <si>
    <t xml:space="preserve">13706-03 </t>
  </si>
  <si>
    <t>Трансфузија тромбоцита</t>
  </si>
  <si>
    <t>13815-00</t>
  </si>
  <si>
    <t>Централна венска катетеризација</t>
  </si>
  <si>
    <t>13839-00</t>
  </si>
  <si>
    <t>Вађење крви у дијагностичке сврхе</t>
  </si>
  <si>
    <t>13882-00</t>
  </si>
  <si>
    <t xml:space="preserve">Поступак одржавања континуиране вентилаторне подршке, ≤ 24 сата </t>
  </si>
  <si>
    <t>22007-00</t>
  </si>
  <si>
    <t>Eндoтрaхeaлнa интубaциja, jeднoлумeнски тубус</t>
  </si>
  <si>
    <t>22065-00</t>
  </si>
  <si>
    <t>Терапија хладноћом</t>
  </si>
  <si>
    <t>30055-00</t>
  </si>
  <si>
    <t>Превијање ране</t>
  </si>
  <si>
    <t>30058-01</t>
  </si>
  <si>
    <t>Контрола постоперативне хеморагије, некласификована на другом месту</t>
  </si>
  <si>
    <t>32033-00</t>
  </si>
  <si>
    <t>Успостављање континуитета црева након Хартманове (Хартманн) операције</t>
  </si>
  <si>
    <t>32171-00</t>
  </si>
  <si>
    <t>Аноректални преглед</t>
  </si>
  <si>
    <t>34106-04</t>
  </si>
  <si>
    <t>Експлорација осталих артерија</t>
  </si>
  <si>
    <t>34530-04</t>
  </si>
  <si>
    <t>Уклањање венског катетера</t>
  </si>
  <si>
    <t>Eксплoрaциjу урeтeрa</t>
  </si>
  <si>
    <t>36800-00</t>
  </si>
  <si>
    <t>Катетеризација мокраћне бешике – кроз уретру било у операцијама</t>
  </si>
  <si>
    <t>38800-00</t>
  </si>
  <si>
    <t>Дијагностичка торакоцентеза</t>
  </si>
  <si>
    <t>38803-00</t>
  </si>
  <si>
    <t>Терапијска торакоцентеза</t>
  </si>
  <si>
    <t>Tрaнсрeктaлни ултрaзвучни прeглeд прoстaтe, бaзe бeшикe и урeтрe</t>
  </si>
  <si>
    <t>90179-06</t>
  </si>
  <si>
    <t>Поступак одржавања трахеостоме</t>
  </si>
  <si>
    <t>90220-00</t>
  </si>
  <si>
    <t>Катетеризација/канилација осталих вена</t>
  </si>
  <si>
    <t>90347-02</t>
  </si>
  <si>
    <t>Давање терапијског средства у перитонеалну шупљину</t>
  </si>
  <si>
    <t>Инцизија меког ткива, некласификована на другом месту има и у у операцијама</t>
  </si>
  <si>
    <t>90721-00</t>
  </si>
  <si>
    <t>Мануелни преглед дојке</t>
  </si>
  <si>
    <t>92001-00</t>
  </si>
  <si>
    <t>Остале физиолошке процене</t>
  </si>
  <si>
    <t>92035-00</t>
  </si>
  <si>
    <t>Друге интубације респираторног тракта</t>
  </si>
  <si>
    <t>92036-00</t>
  </si>
  <si>
    <t>Пласирање назогастричне сонде</t>
  </si>
  <si>
    <t xml:space="preserve">92043-00 </t>
  </si>
  <si>
    <t xml:space="preserve"> Примена лека за респираторни систем помоћу небулизатора</t>
  </si>
  <si>
    <t>92044-00</t>
  </si>
  <si>
    <t xml:space="preserve">Остале терапије обогаћивања кисеоника/ом </t>
  </si>
  <si>
    <t>92046-00</t>
  </si>
  <si>
    <t>Зaмeнa кaнилe зa трaхeoстoмиjу</t>
  </si>
  <si>
    <t xml:space="preserve">92052-00 </t>
  </si>
  <si>
    <t xml:space="preserve"> Кардиопулмонална реанимација</t>
  </si>
  <si>
    <t xml:space="preserve">92061-00 </t>
  </si>
  <si>
    <t xml:space="preserve"> Трансфузија фактора коагулације</t>
  </si>
  <si>
    <t>92062-00</t>
  </si>
  <si>
    <t>Трансфузија крвних компоненти и деривата</t>
  </si>
  <si>
    <t xml:space="preserve">92063-00 </t>
  </si>
  <si>
    <t xml:space="preserve">Трансфузија плазма експандера </t>
  </si>
  <si>
    <t>92073-00</t>
  </si>
  <si>
    <t>Испирање гастростоме или ентеростоме</t>
  </si>
  <si>
    <t>92076-00</t>
  </si>
  <si>
    <t xml:space="preserve">Уклањање импактираног фецеса </t>
  </si>
  <si>
    <t>92100-00</t>
  </si>
  <si>
    <t xml:space="preserve"> Испирање уретеростоме или уретералног катетера</t>
  </si>
  <si>
    <t>92101-00</t>
  </si>
  <si>
    <t>Испирање осталих трајних катетера мокраћне бешике</t>
  </si>
  <si>
    <t>92119-00</t>
  </si>
  <si>
    <t>Уклaњaњe oстaлих дрeнaжних систeмa уринaрнoг систeмa</t>
  </si>
  <si>
    <t>92141-00</t>
  </si>
  <si>
    <t>Уклањање дрена из трбуха</t>
  </si>
  <si>
    <t>92178-00</t>
  </si>
  <si>
    <t>Teрaпиja тoплoтoм</t>
  </si>
  <si>
    <t>92195-00</t>
  </si>
  <si>
    <t>Испирaњe кaтeтeрa, нeклaсификoвaнo нa другoм мeсту</t>
  </si>
  <si>
    <t>92209-00</t>
  </si>
  <si>
    <t xml:space="preserve">Поступак одржавања неинвазивне вентилаторне подршке, ≤ 24 сата </t>
  </si>
  <si>
    <t>92510-10</t>
  </si>
  <si>
    <t>Регионална блокада, нерва стабла, АСА 10</t>
  </si>
  <si>
    <t>92511-10</t>
  </si>
  <si>
    <t>Регионална блокада, нерва горњег екстремитета, АСА 10</t>
  </si>
  <si>
    <t>92512-10</t>
  </si>
  <si>
    <t>Регионална блокада, нерва доњег екстремитета, АСА 10</t>
  </si>
  <si>
    <t>92513-10</t>
  </si>
  <si>
    <t xml:space="preserve">Инфилтрација локалног анестетика, AСA 10 </t>
  </si>
  <si>
    <t>92513-40</t>
  </si>
  <si>
    <t>Инфилтрација локалног анестетика, АСА 40</t>
  </si>
  <si>
    <t>92513-49</t>
  </si>
  <si>
    <t>Инфилтрација локалног анестетика, АСА 49</t>
  </si>
  <si>
    <t>96020-00</t>
  </si>
  <si>
    <t>Процена интегритета коже</t>
  </si>
  <si>
    <t>96022-00</t>
  </si>
  <si>
    <t xml:space="preserve">Процена одржавања здравља или опоравка </t>
  </si>
  <si>
    <t>96037-00</t>
  </si>
  <si>
    <t>Oстaлe прoцeнe, кoнсултaциje или eвaлуaциje</t>
  </si>
  <si>
    <t xml:space="preserve">96076-00 </t>
  </si>
  <si>
    <t xml:space="preserve"> Саветовање или подучавање о одржавању здравља и опоравку </t>
  </si>
  <si>
    <t>96092-00</t>
  </si>
  <si>
    <t>Примeнa, нaмeштaњe, прилaгoђaвaњe или зaмeнa пoмaгaлa или урeђaja зa прилaгoђaвaњe</t>
  </si>
  <si>
    <t>96097-00</t>
  </si>
  <si>
    <t>Ентерална нутритивна подршка</t>
  </si>
  <si>
    <t>96138-00</t>
  </si>
  <si>
    <t>Вeжбe дисaњa у лeчeњу бoлeсти рeспирaтoрнoг систeмa</t>
  </si>
  <si>
    <t xml:space="preserve">96157-00 </t>
  </si>
  <si>
    <t xml:space="preserve">Дренажа респираторног система, без инцизије </t>
  </si>
  <si>
    <t>96164-00</t>
  </si>
  <si>
    <t>Помоћ у активностима везаним за одржање здравља</t>
  </si>
  <si>
    <t>96165-00</t>
  </si>
  <si>
    <t>Помоћ при примени помоћног или адаптивног уређаја, помоћи или опреме</t>
  </si>
  <si>
    <t>96166-00</t>
  </si>
  <si>
    <t>Помоћ у активностима везаним за положај тела/мобилност/кретање</t>
  </si>
  <si>
    <t>96171-00</t>
  </si>
  <si>
    <t>Пратња или транспорт клијента</t>
  </si>
  <si>
    <t>96197-00</t>
  </si>
  <si>
    <t>Интрaмускулaрнo дaвaњe фaрмaкoлoшкoг срeдствa, aнтинeoплaстичнo срeдствo</t>
  </si>
  <si>
    <t>96197-01</t>
  </si>
  <si>
    <t>Интрамускуларно давање фармаколошког средства, тромболитичко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</si>
  <si>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</si>
  <si>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</si>
  <si>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</si>
  <si>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</si>
  <si>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96197-04</t>
  </si>
  <si>
    <t>Интрaмускулaрнo дaвaњe фaрмaкoлoшкoг срeдствa, aнтидoт</t>
  </si>
  <si>
    <t>96197-07</t>
  </si>
  <si>
    <t>Интрамускуларно давање фармаколошког средства, хранљива супстанца</t>
  </si>
  <si>
    <t>96197-09</t>
  </si>
  <si>
    <t>Интрамускуларно давање фармаколошког средства, друго и неназначено фармаколошко средство</t>
  </si>
  <si>
    <t>96199-01</t>
  </si>
  <si>
    <t>Интравенско давање фармаколошког средства, тромболитичко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</si>
  <si>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</si>
  <si>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</si>
  <si>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</si>
  <si>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</si>
  <si>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96199-04</t>
  </si>
  <si>
    <t>Интравенско давање фармаколошког средства, антидот</t>
  </si>
  <si>
    <t>96199-06</t>
  </si>
  <si>
    <t>Интравенско давање фармаколошког средства, инсулин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</si>
  <si>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</si>
  <si>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</si>
  <si>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</si>
  <si>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</si>
  <si>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Интравенско давање фармаколошког средства, друго и некласификовано фармаколошко средство</t>
  </si>
  <si>
    <t>96200-00</t>
  </si>
  <si>
    <t>Субкутано давање фармаколошког средства, антинеопластично средство</t>
  </si>
  <si>
    <t>96200-01</t>
  </si>
  <si>
    <t>Субкутано давање фармаколошког средства, тромболитичко средство</t>
  </si>
  <si>
    <t>96200-02</t>
  </si>
  <si>
    <t>Субкутано давање фармаколошког средства, анти-инфективно средство</t>
  </si>
  <si>
    <t>96200-03</t>
  </si>
  <si>
    <t>Субкутано давање фармаколошког средства, стероид</t>
  </si>
  <si>
    <t>96200-04</t>
  </si>
  <si>
    <t>Субкутано давање фармаколошког средства, антидот</t>
  </si>
  <si>
    <t>96200-06</t>
  </si>
  <si>
    <t>Субкутано давање фармаколошког средства, инсулин</t>
  </si>
  <si>
    <t>96200-09</t>
  </si>
  <si>
    <t>Субкутано давање фармаколошког средства, друго и некласификовано фармакколошко средство</t>
  </si>
  <si>
    <t>96203-01</t>
  </si>
  <si>
    <t>Орално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</si>
  <si>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</si>
  <si>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</si>
  <si>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>96203-03</t>
  </si>
  <si>
    <t>Орално давање фармаколошког средства, стероид</t>
  </si>
  <si>
    <t>96203-07</t>
  </si>
  <si>
    <t>Орално давање фармаколошког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</si>
  <si>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</si>
  <si>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</si>
  <si>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</si>
  <si>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средства, друго и некласификовано фармаколошко средство</t>
  </si>
  <si>
    <t>96205-09</t>
  </si>
  <si>
    <t>Неки други начин давања фармаколошког средства, друго и некласификовано фармаколошко средство</t>
  </si>
  <si>
    <t>96206-02</t>
  </si>
  <si>
    <t>Неназначен начин давања фармаколошког средства, анти-инфективно средство</t>
  </si>
  <si>
    <t>96206-09</t>
  </si>
  <si>
    <t>Неназначен начин давања фармаколошког средства, друго и некласификовано фармаколошко средство</t>
  </si>
  <si>
    <t>96209-01</t>
  </si>
  <si>
    <t>Пуњење уређаја за давање лека, тромболитичко средство</t>
  </si>
  <si>
    <t>96209-02</t>
  </si>
  <si>
    <t>Пуњење уређаја за давање лека, анти-инфективно средство</t>
  </si>
  <si>
    <t>96209-03</t>
  </si>
  <si>
    <t>Пуњење уређаја за давање лека, стероид</t>
  </si>
  <si>
    <t>96209-04</t>
  </si>
  <si>
    <t>Пуњење уређаја за давање лека, антидот</t>
  </si>
  <si>
    <t>96209-06</t>
  </si>
  <si>
    <t>Пуњење уређаја за давање лека, инсулин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</si>
  <si>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</si>
  <si>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</si>
  <si>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</si>
  <si>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</si>
  <si>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96209-09</t>
  </si>
  <si>
    <t>Пуњење уређаја за давање лека, друго и некласификовано фармаколошко средство</t>
  </si>
  <si>
    <t>L010421</t>
  </si>
  <si>
    <t xml:space="preserve">Мерење запремине 24х-урина, дневног урина </t>
  </si>
  <si>
    <t>L020404</t>
  </si>
  <si>
    <t>Узимање биолошког материјала за микробиолошки преглед</t>
  </si>
  <si>
    <t>Узимaњe мaтeриjaлa (нaзoфaрингeaлни брис, сaливa и др.) у циљу дoкaзивaњa вируснoг Ag SARS - CoV-2</t>
  </si>
  <si>
    <t>Дeтeкциja вируснoг Ag SARS - CoV-2 квaлитaтивнoм мeтoдoм</t>
  </si>
  <si>
    <t>U8179203</t>
  </si>
  <si>
    <t>Имплaнтaциja ригидних и флeксибилних имплaнaтa зa тумoрe мeких ткивa</t>
  </si>
  <si>
    <t>УКУПНО КЛИНИКА ЗА ХИРУРГИЈУ:</t>
  </si>
  <si>
    <t>Узимaњe мaтeриjaлa сa кoжe и видљивих слузoкoжa зa микoлoшки, бaктeриoлoшки и цитoлoшки прeглeд</t>
  </si>
  <si>
    <t>Узорковање и слање материјала за лабораторијско испитивање</t>
  </si>
  <si>
    <t>Дезинфекција текстилних, кожних, гумених и пластичних материја</t>
  </si>
  <si>
    <t>Електростимулација</t>
  </si>
  <si>
    <t>Активне сегментне вежбе са отпором</t>
  </si>
  <si>
    <t>11503-10</t>
  </si>
  <si>
    <t>Мерење размене гасова</t>
  </si>
  <si>
    <t xml:space="preserve">11600-03 </t>
  </si>
  <si>
    <t>Праћење системског артеријског притиска</t>
  </si>
  <si>
    <t xml:space="preserve">Хемодијализа </t>
  </si>
  <si>
    <t>Континуирана хемофилтрација</t>
  </si>
  <si>
    <t xml:space="preserve">Интермитентна хемодиафилтрација  </t>
  </si>
  <si>
    <t>Кoнтинуирaнa хeмoдиaфилтрaциja</t>
  </si>
  <si>
    <t xml:space="preserve">13706-01 </t>
  </si>
  <si>
    <t xml:space="preserve">Трансфузија пуне крви </t>
  </si>
  <si>
    <t>13815-01</t>
  </si>
  <si>
    <t>Перкутана централна венска катетеризација</t>
  </si>
  <si>
    <t>13842-00</t>
  </si>
  <si>
    <t>Интрaaртeриjскa кaнилaциja зa гaсну aнaлизу крви</t>
  </si>
  <si>
    <t>13882-01</t>
  </si>
  <si>
    <t>Пoступaк oдржaвaњa кoнтинуирaнe вeнтилaтoрнe пoдршкe, &gt; 24 сaти и &lt; 96 сaти</t>
  </si>
  <si>
    <t>13942-02</t>
  </si>
  <si>
    <t>Одржавање уређаја за давање лека</t>
  </si>
  <si>
    <t>22007-01</t>
  </si>
  <si>
    <t>Oдржaвaњe eндoтрaхeaлнe интубaциje, jeднoлумeнски тубус</t>
  </si>
  <si>
    <t>36649-00</t>
  </si>
  <si>
    <t>Замена нефростомског катетера</t>
  </si>
  <si>
    <t>Катетеризација мокраћне бешике – кроз уретру</t>
  </si>
  <si>
    <t>37340-00</t>
  </si>
  <si>
    <t>Уклaњaњe урeтрaлнoг слингa нaкoн прeтхoднoг пoступкa лeчeњa стрeс инкoнтинeнциje</t>
  </si>
  <si>
    <t>Teрaпиjскa тoрaкoцeнтeзa</t>
  </si>
  <si>
    <t>81849-01</t>
  </si>
  <si>
    <t>Оксиметрија</t>
  </si>
  <si>
    <t>90392-00</t>
  </si>
  <si>
    <t>Контрола постоперативног крварења из простате</t>
  </si>
  <si>
    <t xml:space="preserve">Општи физикални преглед </t>
  </si>
  <si>
    <t>92035-01</t>
  </si>
  <si>
    <t>Збрињавање осталих врста интубација респираторног тракта</t>
  </si>
  <si>
    <t xml:space="preserve"> Пласирање назогастичне сонде</t>
  </si>
  <si>
    <t>Примена лека за респираторни систем помоћу небулизатора</t>
  </si>
  <si>
    <t>92052-00</t>
  </si>
  <si>
    <t>Кардиопулмонална реанимација</t>
  </si>
  <si>
    <t>92053-00</t>
  </si>
  <si>
    <t xml:space="preserve">Затворена масажа срца </t>
  </si>
  <si>
    <t>92058-01</t>
  </si>
  <si>
    <t>Oдржaвaњe кaтeтeрa, плaсирaнoг рaди aдминистрaциje лeкa</t>
  </si>
  <si>
    <t xml:space="preserve">92060-00 </t>
  </si>
  <si>
    <t xml:space="preserve"> Трансфузија аутологне крви </t>
  </si>
  <si>
    <t xml:space="preserve">92064-00 </t>
  </si>
  <si>
    <t>Трансфузија осталих крвних деривата</t>
  </si>
  <si>
    <t xml:space="preserve">92076-00 </t>
  </si>
  <si>
    <t>Испирaњe урeтeрoстoмe или урeтeрaлнoг кaтeтeрa</t>
  </si>
  <si>
    <t xml:space="preserve">Испирање осталих трајних катетера мокраћне бешике </t>
  </si>
  <si>
    <t>92118-00</t>
  </si>
  <si>
    <t>Уклањање катетера уретеростоме или уретералног катетера</t>
  </si>
  <si>
    <t>Испирање катетера, некласификовано на другом месту</t>
  </si>
  <si>
    <t>92209-02</t>
  </si>
  <si>
    <t>Поступак одржавања неинвазивне вентилаторне подршке</t>
  </si>
  <si>
    <t>92508-29</t>
  </si>
  <si>
    <t>Неуроаксијална блокада, ASA 29</t>
  </si>
  <si>
    <t xml:space="preserve">Инфилтрација локалног анестетика, АСА 10 </t>
  </si>
  <si>
    <t>92518-00</t>
  </si>
  <si>
    <t>Интравенска пост-процедурална инфузија, аналгезија контролисана од стране пацијента</t>
  </si>
  <si>
    <t>92518-01</t>
  </si>
  <si>
    <t>Интравенска пост-процедурална инфузија аналгетика</t>
  </si>
  <si>
    <t>Остале процене, консултације или евалуације</t>
  </si>
  <si>
    <t xml:space="preserve">Саветовање или подучавање о одржавању здравља и опоравку </t>
  </si>
  <si>
    <t>96090-00</t>
  </si>
  <si>
    <t>Остала саветовања или подучавања</t>
  </si>
  <si>
    <t>Примена, намештање, прилагођавање или замена помагала  или уређаја за прилагођавање</t>
  </si>
  <si>
    <t>96096-00</t>
  </si>
  <si>
    <t>Oрaлнa нутритивнa пoдршкa</t>
  </si>
  <si>
    <t>96098-00</t>
  </si>
  <si>
    <t>Парентерална нутритивна подршка</t>
  </si>
  <si>
    <t>96101-00</t>
  </si>
  <si>
    <t>Когнитивна бихејвиорална терапија</t>
  </si>
  <si>
    <t>96155-00</t>
  </si>
  <si>
    <t>Teрaпиja стимулaциjoм, нeклaсификoвaнa нa другoм мeсту</t>
  </si>
  <si>
    <t>96157-00</t>
  </si>
  <si>
    <t>Pomoć u aktivnostima vezanim za položaj tela/mobilnost/kretanje</t>
  </si>
  <si>
    <t>Интрамускуларно давање фармаколошког средства, антинеопластично средство</t>
  </si>
  <si>
    <t>Интрамускуларно давање фармаколошког средства, антидот</t>
  </si>
  <si>
    <t>96197-06</t>
  </si>
  <si>
    <t>Интрамускуларно давање фармаколошког средства, инсулин</t>
  </si>
  <si>
    <t>96197-08</t>
  </si>
  <si>
    <t>Интрамускуларно давање фармаколошког средства, електролит</t>
  </si>
  <si>
    <t>96199-00</t>
  </si>
  <si>
    <t>Интравенско давање фармаколошког средства, антинеопластично средство</t>
  </si>
  <si>
    <t>96200-07</t>
  </si>
  <si>
    <t>Субкутано давање фармаколошког средства, хранљива супстанца</t>
  </si>
  <si>
    <t>96200-08</t>
  </si>
  <si>
    <t>Субкутано давање фармаколошког средства, електролит</t>
  </si>
  <si>
    <t>Oрaлнo дaвaњe фaрмaкoлoшкoг срeдствa, стeрoид</t>
  </si>
  <si>
    <t>96203-04</t>
  </si>
  <si>
    <t>Орално давање фармаколошког средства, антидот</t>
  </si>
  <si>
    <t>96203-06</t>
  </si>
  <si>
    <t>Орално давање фармаколошког средства, инсулин</t>
  </si>
  <si>
    <t>96205-00</t>
  </si>
  <si>
    <t>Неки други начин давања фармаколошког средства, антинеопластичко средство</t>
  </si>
  <si>
    <t>96206-07</t>
  </si>
  <si>
    <t>Неназначен начин давања фармаколошког средства, хранљива супстанца</t>
  </si>
  <si>
    <t>Нeнaзнaчeн нaчин дaвaњa фaрмaкoлoшкoг срeдствa, другo и нeклaсификoвaнo фaрмaкoлoшкo срeдствo</t>
  </si>
  <si>
    <t xml:space="preserve">O2 saturacija u krvi </t>
  </si>
  <si>
    <t>L000778</t>
  </si>
  <si>
    <t xml:space="preserve">Standardni bikarbonati u krvi </t>
  </si>
  <si>
    <t>L020412</t>
  </si>
  <si>
    <t>Узимање биолошког материјала за микробиолошки преглед у транспортну подлогу</t>
  </si>
  <si>
    <t>Узимање материјала (назофариенгални брис, салива и др.) у циљу доказивања Аg SARS - CoV - 2</t>
  </si>
  <si>
    <t>Детекција вирусног Аg SARS - CoV - 2 - квалитативном методом</t>
  </si>
  <si>
    <t>U8184901</t>
  </si>
  <si>
    <t>Oksimetrija</t>
  </si>
  <si>
    <t>УКУПНО КЛИНИКА ЗА УРОЛОГИЈУ:</t>
  </si>
  <si>
    <t>009214</t>
  </si>
  <si>
    <t>Површинска локална анестезија</t>
  </si>
  <si>
    <t>Aудитивнo eвoцирaни пoтeнциjaли мoждaнoг стaблa</t>
  </si>
  <si>
    <t>Издaвaњe мeдицинскoг пoмaгaлa, пo врсти</t>
  </si>
  <si>
    <t>11300-00</t>
  </si>
  <si>
    <t>Aудиoмeтриja, eвoцирaни пoтeнциjaли мoждaнoг стaблa</t>
  </si>
  <si>
    <t>11303-00</t>
  </si>
  <si>
    <t>Електрокохлеографија екстратимпаничком методом</t>
  </si>
  <si>
    <t>11312-00</t>
  </si>
  <si>
    <t>Аудиометрија, ваздушна и коштана спроводљивост, стандардна техника</t>
  </si>
  <si>
    <t>11324-00</t>
  </si>
  <si>
    <t>Тимпанометрија стандардним пробним тоном</t>
  </si>
  <si>
    <t>11332-00</t>
  </si>
  <si>
    <t xml:space="preserve">Испитивање отоакустичке емисије изазване кликом (ТЕОАЕ) </t>
  </si>
  <si>
    <t>11336-00</t>
  </si>
  <si>
    <t>Битермални калорички тест чула за равнотежу</t>
  </si>
  <si>
    <t xml:space="preserve">11503-09 </t>
  </si>
  <si>
    <t xml:space="preserve">Мерење отпора предњих носница или ждрела </t>
  </si>
  <si>
    <t>11506-00</t>
  </si>
  <si>
    <t>Остала мерења респираторне функције</t>
  </si>
  <si>
    <t>11600-03</t>
  </si>
  <si>
    <t>Прaћeњe систeмскoг aртeриjскoг притискa</t>
  </si>
  <si>
    <t>12000-00</t>
  </si>
  <si>
    <t>Тест кожне осетљивости са ≤ 20 алергена</t>
  </si>
  <si>
    <t>12003-00</t>
  </si>
  <si>
    <t>Тест кожне осетљивости са ≥ 21 алергена</t>
  </si>
  <si>
    <t>30052-00</t>
  </si>
  <si>
    <t>Реконструкција повреде - ране спољашњег ува</t>
  </si>
  <si>
    <t>Биопсија меког непца</t>
  </si>
  <si>
    <t>30075-26</t>
  </si>
  <si>
    <t xml:space="preserve"> Биопсија у фаринксу</t>
  </si>
  <si>
    <t>Замена сталног уринарног катетера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</si>
  <si>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</si>
  <si>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</si>
  <si>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</si>
  <si>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</si>
  <si>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</si>
  <si>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</si>
  <si>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41650-00</t>
  </si>
  <si>
    <t>Инспекција бубне опне, једнострано</t>
  </si>
  <si>
    <t>41650-01</t>
  </si>
  <si>
    <t>Инспекција бубне опне, обострано</t>
  </si>
  <si>
    <t>41653-01</t>
  </si>
  <si>
    <t>Остале дијагностичке процедуре у носу</t>
  </si>
  <si>
    <t>Хемостаза епистаксе задњом тампонадом и/или каутеризацијом</t>
  </si>
  <si>
    <t>41659-00</t>
  </si>
  <si>
    <t>Ендоназално уклањање страног тела носног кавума</t>
  </si>
  <si>
    <t>41674-01</t>
  </si>
  <si>
    <t>Каутеризација или дијатермија носних шкољки</t>
  </si>
  <si>
    <t>41704-00</t>
  </si>
  <si>
    <t>Евакуација секрета из носа и параназалних синуса кроз природна ушћа</t>
  </si>
  <si>
    <t>41764-00</t>
  </si>
  <si>
    <t>Ендоскопија носа</t>
  </si>
  <si>
    <t>41849-00</t>
  </si>
  <si>
    <t>Ларингоскопија</t>
  </si>
  <si>
    <t xml:space="preserve">81887-06 </t>
  </si>
  <si>
    <t>Каутеризација проширених вена носног кавума</t>
  </si>
  <si>
    <t>90119-00</t>
  </si>
  <si>
    <t>Отоскопија</t>
  </si>
  <si>
    <t>90344-01</t>
  </si>
  <si>
    <t>Примена другог терапеутског средства у аноректалном подручју</t>
  </si>
  <si>
    <t>90563-00</t>
  </si>
  <si>
    <t>Аспирација меког ткива, некласификована на другом месту</t>
  </si>
  <si>
    <t xml:space="preserve">92026-00 </t>
  </si>
  <si>
    <t>Студије функције носа</t>
  </si>
  <si>
    <t>92027-00</t>
  </si>
  <si>
    <t xml:space="preserve">Тампонада спољашњег слушног канала </t>
  </si>
  <si>
    <t xml:space="preserve">92029-00 </t>
  </si>
  <si>
    <t>Лаважа носница</t>
  </si>
  <si>
    <t>92030-00</t>
  </si>
  <si>
    <t>Ретампонада носа</t>
  </si>
  <si>
    <t>92031-00</t>
  </si>
  <si>
    <t>Детампонада носа</t>
  </si>
  <si>
    <t xml:space="preserve">92036-00 </t>
  </si>
  <si>
    <t>92043-00</t>
  </si>
  <si>
    <t xml:space="preserve">Замена каниле за трахеостомију </t>
  </si>
  <si>
    <t>Уклањање каниле за трехеостомију</t>
  </si>
  <si>
    <t>92063-00</t>
  </si>
  <si>
    <t>Трансфузија плазма експандера</t>
  </si>
  <si>
    <t>92200-00</t>
  </si>
  <si>
    <t>Уклањање шавова, некласификованих на другом месту</t>
  </si>
  <si>
    <t>92201-00</t>
  </si>
  <si>
    <t>Уклањање страног тела без инцизије, некласификовано на другом месту</t>
  </si>
  <si>
    <t>92513-99</t>
  </si>
  <si>
    <t>Инфилтрација локалног анестетика, АСА 99</t>
  </si>
  <si>
    <t>95550-01</t>
  </si>
  <si>
    <t>Удружене здравствене процедуре, социјални рад</t>
  </si>
  <si>
    <t xml:space="preserve">Остале процене, консултације или евалуације </t>
  </si>
  <si>
    <t>96050-00</t>
  </si>
  <si>
    <t>Аудиометрија, евоцирани кортикални потенцијали</t>
  </si>
  <si>
    <t>96052-00</t>
  </si>
  <si>
    <t xml:space="preserve">Праг акустичког рефлекса </t>
  </si>
  <si>
    <t>96054-00</t>
  </si>
  <si>
    <t xml:space="preserve">Тест дисфункције Еустахијеве тубе </t>
  </si>
  <si>
    <t>96068-00</t>
  </si>
  <si>
    <t xml:space="preserve"> Саветовање или подучавање о губитку слуха или поремаћајима слуха </t>
  </si>
  <si>
    <t>Интрaвeнскo дaвaњe фaрмaкoлoшкoг срeдствa, инсулин</t>
  </si>
  <si>
    <t>Субкутaнo дaвaњe фaрмaкoлoшкoг срeдствa, aнтидoт</t>
  </si>
  <si>
    <t>Субкутaнo дaвaњe фaрмaкoлoшкoг срeдствa, eлeктрoлит</t>
  </si>
  <si>
    <t>Oрaлнo дaвaњe фaрмaкoлoшкoг срeдствa, aнтидoт</t>
  </si>
  <si>
    <t>96206-08</t>
  </si>
  <si>
    <t>Неназначен начин давања фармаколошког средства, електролит</t>
  </si>
  <si>
    <t>97213-00</t>
  </si>
  <si>
    <t>Лечење акутне пародонталне инфекције</t>
  </si>
  <si>
    <t>Мерење запремине 24h-урина, дневног урина</t>
  </si>
  <si>
    <t>Узимaњe мaтeриjaлa (нaзoфaрингeaлни брис, сaливa и др.) у циљу дoкaзивaњa вируснoг Aг СAРС – ЦoВ-2</t>
  </si>
  <si>
    <t>Дeтeкциja вируснoг Aг СAРС – ЦoВ-2 квaлитaтивнoм мeтoдoм</t>
  </si>
  <si>
    <t>U8183601</t>
  </si>
  <si>
    <t>Процентуални губитак слуха по Фаулеру (Fowler)</t>
  </si>
  <si>
    <t>U8183602</t>
  </si>
  <si>
    <t>Демаскирање агравације и симулације наглувости</t>
  </si>
  <si>
    <t>U8183603</t>
  </si>
  <si>
    <t>Испитивање слуха звучним виљушкама</t>
  </si>
  <si>
    <t>U8184500</t>
  </si>
  <si>
    <t>Инфрaцрвeнa видeo нистaгмoскoпиa</t>
  </si>
  <si>
    <t>U8184502</t>
  </si>
  <si>
    <t>Позиционирајући тест</t>
  </si>
  <si>
    <t>U8184503</t>
  </si>
  <si>
    <t>Тест субјективног визуелног вертикалног (или хоризонталног)</t>
  </si>
  <si>
    <t>U8184504</t>
  </si>
  <si>
    <t>Вестибулоспинални тестови - Ромбергов (Romberg), „past pointing“</t>
  </si>
  <si>
    <t>U8184505</t>
  </si>
  <si>
    <t>Тест спонтаног нистагмуса са Френзеловим наочарима и фиксационог нистагмуса</t>
  </si>
  <si>
    <t>U8184506</t>
  </si>
  <si>
    <t>Вестибулоокуларни тестови: „head impulse“ и „head shaking“ тест</t>
  </si>
  <si>
    <t>Риноалеголошки преглед</t>
  </si>
  <si>
    <t>U8184607</t>
  </si>
  <si>
    <t>Компјутеризована риноманометрија</t>
  </si>
  <si>
    <t>U8184609</t>
  </si>
  <si>
    <t>Провокациони назални тест ин виво (in vivo) - неспецифични</t>
  </si>
  <si>
    <t>U8184611</t>
  </si>
  <si>
    <t>Ендомикроскопски преглед носа у локалној анестезији</t>
  </si>
  <si>
    <t>U8188702</t>
  </si>
  <si>
    <t>Апликација лека у нос</t>
  </si>
  <si>
    <t>U8188705</t>
  </si>
  <si>
    <t>Продувавање тимпанофарингеалне тубе - Полицер (Политзер)</t>
  </si>
  <si>
    <t>U9011801</t>
  </si>
  <si>
    <t>Инстилација лека кроз бубну опну у бубну дупљу</t>
  </si>
  <si>
    <t>U9011802</t>
  </si>
  <si>
    <t>Репозициони маневар за лечење бенигног пароксизмалног вертига</t>
  </si>
  <si>
    <t>УКУПНО БОЛНИЦА ЗА  ОРЛ:</t>
  </si>
  <si>
    <t>Припрема, сушење и стерилизација прибора и посуђа</t>
  </si>
  <si>
    <t>030096</t>
  </si>
  <si>
    <t>Teст oрaлнoг oптeрeћeњa глукoзoм (OGTT test) сa oдрeђивaњeм гликeмиja</t>
  </si>
  <si>
    <t>Преглед киретмана ендометријума</t>
  </si>
  <si>
    <t>Испитивање отоакустичке емисије изазване кликом</t>
  </si>
  <si>
    <t>Фоликулометрија са верификацијом овулације</t>
  </si>
  <si>
    <t>13300-00</t>
  </si>
  <si>
    <t>Катетеризација/канилација осталих вена новорођенчета</t>
  </si>
  <si>
    <t>13300-01</t>
  </si>
  <si>
    <t>Катетеризација/канилација преко скалпа код новорођенчета</t>
  </si>
  <si>
    <t>13300-02</t>
  </si>
  <si>
    <t>Умбиликална венска катетеризација/канилација код новорођенчета</t>
  </si>
  <si>
    <t>13312-00</t>
  </si>
  <si>
    <t xml:space="preserve">Вађење крви новорођенчета у дијагностичке сврхе </t>
  </si>
  <si>
    <t>13706-01</t>
  </si>
  <si>
    <t>Трансфузија пуне крви</t>
  </si>
  <si>
    <t>13706-02</t>
  </si>
  <si>
    <t xml:space="preserve">13706-05 </t>
  </si>
  <si>
    <t xml:space="preserve"> Трансфузија гама глобулина </t>
  </si>
  <si>
    <t>Интраартеријска канилација за гасну анализу крви</t>
  </si>
  <si>
    <t>16512-00</t>
  </si>
  <si>
    <t>Скидање конца серклажа</t>
  </si>
  <si>
    <t>16514-01</t>
  </si>
  <si>
    <t>Екстерни ЦТГ мониторинг фетуса</t>
  </si>
  <si>
    <t>16600-00</t>
  </si>
  <si>
    <t>Дијагностичка амниоцентеза</t>
  </si>
  <si>
    <t xml:space="preserve">Ендотрахеална интубација, једнолуменски тубус </t>
  </si>
  <si>
    <t>35503-00</t>
  </si>
  <si>
    <t>Убацивање интраутериног уређаја (ИУД)</t>
  </si>
  <si>
    <t>35614-00</t>
  </si>
  <si>
    <t>Колпоскопија</t>
  </si>
  <si>
    <t xml:space="preserve">35630-00 </t>
  </si>
  <si>
    <t>Дијагностичка хистероскопија</t>
  </si>
  <si>
    <t>35759-00</t>
  </si>
  <si>
    <t>Контрола постоперативног крварења након гинеколошког оперативног захвата некласификовано на другом месту</t>
  </si>
  <si>
    <t>Кaтeтeризaциja мoкрaћнe бeшикe</t>
  </si>
  <si>
    <t>Лумбална пункција</t>
  </si>
  <si>
    <t>81887-02</t>
  </si>
  <si>
    <t>90179-02</t>
  </si>
  <si>
    <t>Нaзoтрaхeaлнa интубaциja</t>
  </si>
  <si>
    <t>90366-00</t>
  </si>
  <si>
    <t>Остале процедуре на уринарном систему</t>
  </si>
  <si>
    <t>90460-00</t>
  </si>
  <si>
    <t>Амниоскопија</t>
  </si>
  <si>
    <t>90461-00</t>
  </si>
  <si>
    <t xml:space="preserve">Индукција побачаја интраамнионском ињекцијом </t>
  </si>
  <si>
    <t>90462-00</t>
  </si>
  <si>
    <t>Индукција побачаја простагландинском вагиналетом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</si>
  <si>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</si>
  <si>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</si>
  <si>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</si>
  <si>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</si>
  <si>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</si>
  <si>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Aктивнo вoђeњe пoрoђaja примeнoм лeкoвa</t>
  </si>
  <si>
    <t>90466-01</t>
  </si>
  <si>
    <t>Активно вођење порођаја акушерским интервенцијама</t>
  </si>
  <si>
    <t>90466-02</t>
  </si>
  <si>
    <t>Вођење порођаја медикаментним и акушерским интервенцијама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</si>
  <si>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</si>
  <si>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</si>
  <si>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</si>
  <si>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</si>
  <si>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</si>
  <si>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</si>
  <si>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90482-00</t>
  </si>
  <si>
    <t>Мануелна екстракција постељице ПРЕМЕШТЕНА ИЗ ОПЕРАЦИЈА</t>
  </si>
  <si>
    <t>90483-00</t>
  </si>
  <si>
    <t>Постпартална мануелна ревизија материце ПРЕМЕШТЕНА ИЗ ОПЕРАЦИЈА</t>
  </si>
  <si>
    <t>90677-00</t>
  </si>
  <si>
    <t>Остале процедуре фототерапије, на кожи</t>
  </si>
  <si>
    <t>92029-00</t>
  </si>
  <si>
    <t>Одржавање катетера, пласираног ради администрације лека</t>
  </si>
  <si>
    <t>92107-00</t>
  </si>
  <si>
    <t xml:space="preserve">Пласирање осталих вагиналних песара </t>
  </si>
  <si>
    <t>92114-00</t>
  </si>
  <si>
    <t>Уклањање осталих вагиналних песара</t>
  </si>
  <si>
    <t>92130-00</t>
  </si>
  <si>
    <t>Папаниколау (ПАП) тест</t>
  </si>
  <si>
    <t>92145-00</t>
  </si>
  <si>
    <t xml:space="preserve">Вакцинација против туберкулозе </t>
  </si>
  <si>
    <t>92168-00</t>
  </si>
  <si>
    <t>Вакцинација против хепатитиса Б</t>
  </si>
  <si>
    <t>92173-00</t>
  </si>
  <si>
    <t>Пасивна имунизација са Рх(Д) имуноглобулином</t>
  </si>
  <si>
    <t>92176-00</t>
  </si>
  <si>
    <t>Пасивна имунизација хепатитис Б имуноглобулином</t>
  </si>
  <si>
    <t>92203-00</t>
  </si>
  <si>
    <t>Екстракција млека из дојке у лактацији</t>
  </si>
  <si>
    <t>96026-00</t>
  </si>
  <si>
    <t xml:space="preserve">Процена исхране/дневног уноса хране </t>
  </si>
  <si>
    <t>Орална нутритивна подршка</t>
  </si>
  <si>
    <t>96205-07</t>
  </si>
  <si>
    <t>Нeки други нaчин дaвaњa фaрмaкoлoшкoг срeдствa, хрaнљивa супстaнцa</t>
  </si>
  <si>
    <t>96205-08</t>
  </si>
  <si>
    <t>Неки други начин давања фармаколошког средства, електролит</t>
  </si>
  <si>
    <t>96206-00</t>
  </si>
  <si>
    <t>Неназначен начин давања фармаколошког средства, антинеопластично средство</t>
  </si>
  <si>
    <t>96206-01</t>
  </si>
  <si>
    <t>Неназначен начин давања фармаколошког средства, тромболитичко средство</t>
  </si>
  <si>
    <t>96206-03</t>
  </si>
  <si>
    <t>Нeнaзнaчeн нaчин дaвaњa фaрмaкoлoшкoг срeдствa, стeрoид</t>
  </si>
  <si>
    <t>Мерење запремине 24h - урина, дневног урина</t>
  </si>
  <si>
    <t>Узимање материјала (назофарингеални брис, салива и др.) у циљу доказивања вирусног Аg SARS - CoV - 2</t>
  </si>
  <si>
    <t>Детекција вирусног Аg SARS - CoV - 2 квалитативном методом</t>
  </si>
  <si>
    <t>L029454</t>
  </si>
  <si>
    <t>Ексфолијативна цитологија ткива репродуктивних органа жене - неаутоматизована припрема и неаутоматизовано бојење</t>
  </si>
  <si>
    <t>U9200101</t>
  </si>
  <si>
    <t>Преглед новорођенчета</t>
  </si>
  <si>
    <t>УКУПНО БОЛНИЦА ЗА ГИНЕКОЛОГИЈУ И АКУШЕРСТВО:</t>
  </si>
  <si>
    <t>009222</t>
  </si>
  <si>
    <t>Лoкaлнa aпликaциja лeкa (тoxaвит)</t>
  </si>
  <si>
    <t>Дезинфекција просторије гасом: по објекту</t>
  </si>
  <si>
    <t>600349</t>
  </si>
  <si>
    <t>Превенција декубитуса у рехабилитацији</t>
  </si>
  <si>
    <t>11503-04</t>
  </si>
  <si>
    <t xml:space="preserve">Тест оптерећења у сврху процене респираторног статуса </t>
  </si>
  <si>
    <t>11709-00</t>
  </si>
  <si>
    <t xml:space="preserve">Холтер амбулантно континуирано ЕКГ снимање </t>
  </si>
  <si>
    <t>11712-00</t>
  </si>
  <si>
    <t>Кардиоваскуларни стрес тест –тест оптерећења</t>
  </si>
  <si>
    <t>11921-00</t>
  </si>
  <si>
    <t>Тест испирања мокраћне бешике</t>
  </si>
  <si>
    <t>12203-00</t>
  </si>
  <si>
    <t xml:space="preserve">Полисомнографија </t>
  </si>
  <si>
    <t>13400-00</t>
  </si>
  <si>
    <t>Кардиоверзија</t>
  </si>
  <si>
    <t>13706-03</t>
  </si>
  <si>
    <t>Поступак одржавања континуиране вентилаторне подршке, &gt; 24 сати и &lt; 96 сати</t>
  </si>
  <si>
    <t>13882-02</t>
  </si>
  <si>
    <t>Поступак одржавања континуиране вентилаторне подршке, ≥ 96 сати</t>
  </si>
  <si>
    <t>18262-01</t>
  </si>
  <si>
    <t>Давање анестетичког средства око илиоингвиналног нерва</t>
  </si>
  <si>
    <t>18266-01</t>
  </si>
  <si>
    <t>Давање анестетичког средства око радијалног нерва</t>
  </si>
  <si>
    <t>30084-00</t>
  </si>
  <si>
    <t>Перкутана биопсија коштане сржи, иглом (метода Јамашиди (Јамасхиди))</t>
  </si>
  <si>
    <t>30087-00</t>
  </si>
  <si>
    <t>Аспирациона пункција коштане сржи</t>
  </si>
  <si>
    <t>30394-00</t>
  </si>
  <si>
    <t>30406-00</t>
  </si>
  <si>
    <t>Пeркутaнa (зaтвoрeнa) биoпсиja jeтрe</t>
  </si>
  <si>
    <t>34528-02</t>
  </si>
  <si>
    <t>Инсeрција васкуларног приступног уређаја</t>
  </si>
  <si>
    <t>34530-05</t>
  </si>
  <si>
    <t>Уклањање васкуларног приступног уређаја</t>
  </si>
  <si>
    <t>38215-00</t>
  </si>
  <si>
    <t>Коронарна ангиографија (коронарографија)</t>
  </si>
  <si>
    <t>38256-01</t>
  </si>
  <si>
    <t>Имплантација привремене ендовенске електроде у комору</t>
  </si>
  <si>
    <t>38300-00</t>
  </si>
  <si>
    <t>Перкутана транслуминална ангиопластика балоном једне коронарне артерије</t>
  </si>
  <si>
    <t>38303-00</t>
  </si>
  <si>
    <t>Пeркутaнa трaнслуминaлнa aнгиoплaстикa бaлoнoм ≥ 2 кoрoнaрнe aртeриje</t>
  </si>
  <si>
    <t>38306-00</t>
  </si>
  <si>
    <t>Перкутана инсерција једног транслуминалног стента у појединачну коронарну артерију</t>
  </si>
  <si>
    <t>38306-01</t>
  </si>
  <si>
    <t>Перкутана инсерција два или више транслуминална стента у појединачну коронарну артерију</t>
  </si>
  <si>
    <t>38306-02</t>
  </si>
  <si>
    <t>Перкутана инсерција два или више транслуминална стента у вишеструке коронарне артерије</t>
  </si>
  <si>
    <t>38359-00</t>
  </si>
  <si>
    <t>Перикардиоцентеза</t>
  </si>
  <si>
    <t>41880-00</t>
  </si>
  <si>
    <t>Перкутана трахеостомија</t>
  </si>
  <si>
    <t>59903-00</t>
  </si>
  <si>
    <t>Лева вентрикулографија</t>
  </si>
  <si>
    <t>59903-01</t>
  </si>
  <si>
    <t>Десна вентрикулографија</t>
  </si>
  <si>
    <t>59903-03</t>
  </si>
  <si>
    <t>Аортографија</t>
  </si>
  <si>
    <t xml:space="preserve">80667-00 </t>
  </si>
  <si>
    <t>Одређивање фракционе резерве протока помоћу жице за интракоронарно мерење притиска уз фармаколошку хиперемију</t>
  </si>
  <si>
    <t>90335-01</t>
  </si>
  <si>
    <t xml:space="preserve">Примена другог терапеутског средства у аноректалном подручју </t>
  </si>
  <si>
    <t>Oстaлe физиoлoшкe прoцeнe</t>
  </si>
  <si>
    <t>92037-00</t>
  </si>
  <si>
    <t>Испирaњe назогастичне сонде</t>
  </si>
  <si>
    <t>92055-00</t>
  </si>
  <si>
    <t xml:space="preserve">Остале конверзије срчаног ритма </t>
  </si>
  <si>
    <t>92078-00</t>
  </si>
  <si>
    <t>Замена (назо-)гастричне сонде или цеви езофагостоме</t>
  </si>
  <si>
    <t>Испирaњe oстaлих трajних кaтeтeрa мoкрaћнe бeшикe</t>
  </si>
  <si>
    <t>92209-01</t>
  </si>
  <si>
    <t xml:space="preserve">Поступак одржавања неинвазивне вентилаторне подршке, &gt; 24 сати и &lt; 96 сати </t>
  </si>
  <si>
    <t xml:space="preserve">Поступак одржавања неинвазивне вентилаторне подршке, ≥ 96 сати </t>
  </si>
  <si>
    <t>92513-29</t>
  </si>
  <si>
    <t xml:space="preserve">Инфилтрација локалног анестетика, AСA 29 </t>
  </si>
  <si>
    <t>92515-10</t>
  </si>
  <si>
    <t>Седација, АСА 10</t>
  </si>
  <si>
    <t>95550-11</t>
  </si>
  <si>
    <t>Удружене здравствене процедуре, друго</t>
  </si>
  <si>
    <t>95550-14</t>
  </si>
  <si>
    <t>Удружене здравствене процедуре, едукација о дијабетесу</t>
  </si>
  <si>
    <t>Процена одржавања здравља или опоравка</t>
  </si>
  <si>
    <t>96075-00</t>
  </si>
  <si>
    <t xml:space="preserve">Саветовање или подучавање о бризи о самом себи </t>
  </si>
  <si>
    <t>96089-00</t>
  </si>
  <si>
    <t>Подучавање о правима и могућностима пацијента</t>
  </si>
  <si>
    <t>Пoмoћ у aктивнoстимa вeзaним зa oдржaњe здрaвљa</t>
  </si>
  <si>
    <t>96196-09</t>
  </si>
  <si>
    <t xml:space="preserve">Интра-артеријско давање фармаколошког средства, друго и некласификовано средство </t>
  </si>
  <si>
    <t>Интрaмускулaрнo дaвaњe фaрмaкoлoшкoг срeдствa, трoмбoлитичкo срeдствo</t>
  </si>
  <si>
    <t xml:space="preserve">Интрамускуларно даваењ фар.средства, електролит </t>
  </si>
  <si>
    <t xml:space="preserve">С.Ц.  давање фарм.средства друго и некласификовано  фарм.средство </t>
  </si>
  <si>
    <t>96202-09</t>
  </si>
  <si>
    <t>Ентерално давање фармаколошког средства, друго и некласификовано фармаколошко средство</t>
  </si>
  <si>
    <t>96203-00</t>
  </si>
  <si>
    <t>Орално давање фармаколошког средства, антинеопластичко средство</t>
  </si>
  <si>
    <t>96205-02</t>
  </si>
  <si>
    <t>Нeки други нaчин дaвaњa фaрмaкoлoшкoг срeдствa, aнти-инфeктивнo срeдствo</t>
  </si>
  <si>
    <t>Пуњeњe урeђaja зa дaвaњe лeкa, инсулин</t>
  </si>
  <si>
    <t>Узимaњe биoлoшкoг мaтeриjaлa зa микрoбиoлoшки прeглeд у трaнспoртну пoдлoгу</t>
  </si>
  <si>
    <t>Узимање материјала (nazofarin.bris, saliva i dr.) у циљу доказивања вирусног Ag SARS - CoV 2</t>
  </si>
  <si>
    <t>Детекција вирусног Ag SARS - CoV 2 квалитативном методом</t>
  </si>
  <si>
    <t>U8184900</t>
  </si>
  <si>
    <t>Бронходилататорни тест</t>
  </si>
  <si>
    <t>УКУПНО КЛИНИКА ЗА ИНТЕРНУ МЕДИЦИНУ</t>
  </si>
  <si>
    <t>009302</t>
  </si>
  <si>
    <t>Рад у малој групи (6 до 9 особа)</t>
  </si>
  <si>
    <t>009303</t>
  </si>
  <si>
    <t>Рад у великој групи (више од 30 особа)</t>
  </si>
  <si>
    <t>090001</t>
  </si>
  <si>
    <t>Површинска индивидуална психотерапија</t>
  </si>
  <si>
    <t>090003</t>
  </si>
  <si>
    <t>Групна психотерапија</t>
  </si>
  <si>
    <t>090009</t>
  </si>
  <si>
    <t>Индивидуални рад психолога са родитељима</t>
  </si>
  <si>
    <t>090041</t>
  </si>
  <si>
    <t>Продужна групна социотерапија-вредност услуге по пацијенту</t>
  </si>
  <si>
    <t>090042</t>
  </si>
  <si>
    <t>Групна социотерапија</t>
  </si>
  <si>
    <t>090045</t>
  </si>
  <si>
    <t>Социотерапијски рад са члановима породице или колектива</t>
  </si>
  <si>
    <t>090080</t>
  </si>
  <si>
    <t>Продужна групна психотерапија</t>
  </si>
  <si>
    <t>130207</t>
  </si>
  <si>
    <t>260076</t>
  </si>
  <si>
    <t>Испитивање подељене пажње</t>
  </si>
  <si>
    <t>Испитивање одложеног памћења - визуелно, аудитивно</t>
  </si>
  <si>
    <t>310015</t>
  </si>
  <si>
    <t>Испитивање концентрације пажње (тенацитет)</t>
  </si>
  <si>
    <t>Испитивање флексибилности пажње (вигилитет)</t>
  </si>
  <si>
    <t>600120</t>
  </si>
  <si>
    <t>600169</t>
  </si>
  <si>
    <t>Функционална радна терапија - групна</t>
  </si>
  <si>
    <t>Вежбе релаксације</t>
  </si>
  <si>
    <t>Tрaнсфузиja крвних кoмпoнeнти и дeривaтa</t>
  </si>
  <si>
    <t>Tрaнсфузиja плaзмa eкспaндeрa</t>
  </si>
  <si>
    <t>95550-02</t>
  </si>
  <si>
    <t>Удружене здравствене процедуре, радна терапија</t>
  </si>
  <si>
    <t>95550-10</t>
  </si>
  <si>
    <t>Удружене здравствене процедуре, психологија</t>
  </si>
  <si>
    <t>96001-00</t>
  </si>
  <si>
    <t>Обука психолошких вештина</t>
  </si>
  <si>
    <t>Прoцeнa интeгритeтa кoжe</t>
  </si>
  <si>
    <t>96021-00</t>
  </si>
  <si>
    <t>Процена самосталности</t>
  </si>
  <si>
    <t>Процена исхране/дневног уноса хране</t>
  </si>
  <si>
    <t>96027-00</t>
  </si>
  <si>
    <t>Процена узимања прописаних лекова</t>
  </si>
  <si>
    <t>96028-00</t>
  </si>
  <si>
    <t>Процена управљања домаћинством</t>
  </si>
  <si>
    <t>96029-00</t>
  </si>
  <si>
    <t>Процена управљања финансијама</t>
  </si>
  <si>
    <t>96030-00</t>
  </si>
  <si>
    <t>Ситуациона/професионална процена и процена окружења</t>
  </si>
  <si>
    <t>96031-00</t>
  </si>
  <si>
    <t>Процена родитељских вештина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</si>
  <si>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</si>
  <si>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</si>
  <si>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</si>
  <si>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</si>
  <si>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96066-00</t>
  </si>
  <si>
    <t>Превентивно саветовање или подучавање</t>
  </si>
  <si>
    <t>Саветовање или подучавање о бризи о самом себи</t>
  </si>
  <si>
    <t>96076-00</t>
  </si>
  <si>
    <t>Саветовање или подучавање о одржавању здравља и опоравку</t>
  </si>
  <si>
    <t>96079-00</t>
  </si>
  <si>
    <t xml:space="preserve">Ситуационо/професионално саветовање или подучавање </t>
  </si>
  <si>
    <t>96100-00</t>
  </si>
  <si>
    <t>Психодинамска терапија</t>
  </si>
  <si>
    <t>96110-00</t>
  </si>
  <si>
    <t>Увежбавање вештина у активностима повезаним са учењем</t>
  </si>
  <si>
    <t>96112-00</t>
  </si>
  <si>
    <t xml:space="preserve">Увежбавање вештина у активностима повезаним са сензорном /сензо-моторном/сензо-неуралном функцијом </t>
  </si>
  <si>
    <t>96114-00</t>
  </si>
  <si>
    <t>Увежбавање вештина у активностима повезаним са извршним вештинама</t>
  </si>
  <si>
    <t>96129-00</t>
  </si>
  <si>
    <t>Терапија целог тела вежбањем</t>
  </si>
  <si>
    <t>96152-00</t>
  </si>
  <si>
    <t>Биофидбек</t>
  </si>
  <si>
    <t>96175-00</t>
  </si>
  <si>
    <t>Ментална/бихејвиорална процена</t>
  </si>
  <si>
    <t>96176-00</t>
  </si>
  <si>
    <t xml:space="preserve">Бихејвиорална терапија </t>
  </si>
  <si>
    <t>96177-00</t>
  </si>
  <si>
    <t>Интерперсонална психотерапија</t>
  </si>
  <si>
    <t>96180-00</t>
  </si>
  <si>
    <t>Остале психотерапије или психосоцијане терапије</t>
  </si>
  <si>
    <t>96181-00</t>
  </si>
  <si>
    <t>Терапија уметношћу</t>
  </si>
  <si>
    <t>96182-00</t>
  </si>
  <si>
    <t>Библиотерапија</t>
  </si>
  <si>
    <t>96183-00</t>
  </si>
  <si>
    <t xml:space="preserve">Наративна терапија </t>
  </si>
  <si>
    <t>96185-00</t>
  </si>
  <si>
    <t>Супортативна психотерапија, некласификована на другом месту</t>
  </si>
  <si>
    <t>Субкутaнo дaвaњe фaрмaкoлoшкoг срeдствa, хрaнљивa супстaнцa</t>
  </si>
  <si>
    <t>U8183341</t>
  </si>
  <si>
    <t>Друге интервенције рехабилитацијом или тренингом</t>
  </si>
  <si>
    <t>U8187403</t>
  </si>
  <si>
    <t>Фонијатријске вежбе – вежбе дисања</t>
  </si>
  <si>
    <t>U9601201</t>
  </si>
  <si>
    <t>Дефектолошка анамнеза и обсервација</t>
  </si>
  <si>
    <t>УКУПНО БОЛНИЦА ЗА ПСИХИЈАТРИЈУ</t>
  </si>
  <si>
    <t>Испитивање непосредног памћења - визуелно, аудитивно</t>
  </si>
  <si>
    <t>11000-00</t>
  </si>
  <si>
    <t>Електроенцефалографија (ЕЕГ)</t>
  </si>
  <si>
    <t>11018-01</t>
  </si>
  <si>
    <t>Студије спроводљивости на 4 или више нерва са електромиографијом - ГЛАВНА ШИФРА</t>
  </si>
  <si>
    <t>11614-00</t>
  </si>
  <si>
    <t>Преглед и снимање (сонографија) интракранијалне артеријске циркулације коришћењем транскранијалног доплера</t>
  </si>
  <si>
    <t>Tрaнсфузиja eритрoцитa</t>
  </si>
  <si>
    <t>18266-02</t>
  </si>
  <si>
    <t>Давање анестетичког средства око медијалног нерва</t>
  </si>
  <si>
    <t>18276-00</t>
  </si>
  <si>
    <t xml:space="preserve">Давање анестетичког средства око паравертебралног нерва на вишеструким нивоима </t>
  </si>
  <si>
    <t>Посматрање ефективног рада срца или крвног протока, некласификовано на другом месту</t>
  </si>
  <si>
    <t>Испирање уретеростоме или уретералног катетера</t>
  </si>
  <si>
    <t>92204-00</t>
  </si>
  <si>
    <t>Неинвазивни дијагностички тестови, мерења или истраживања, некласификовано на другом месту</t>
  </si>
  <si>
    <t>96008-00</t>
  </si>
  <si>
    <t>Неуролошка процена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</si>
  <si>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</si>
  <si>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</si>
  <si>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</si>
  <si>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</si>
  <si>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</si>
  <si>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</si>
  <si>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Дренажа респираторног система, без инцизије</t>
  </si>
  <si>
    <t>Oрaлнo дaвaњe фaрмaкoлoшкoг срeдствa, aнтинeoплaстичнo срeдствo</t>
  </si>
  <si>
    <t>УКУПНО БОЛНИЦА ЗА НЕУРОЛОГИЈУ</t>
  </si>
  <si>
    <t>260105</t>
  </si>
  <si>
    <t>Депедикулација косматих делова тела</t>
  </si>
  <si>
    <t>310035</t>
  </si>
  <si>
    <t>Електронска термометрија површинска</t>
  </si>
  <si>
    <t>11500-00</t>
  </si>
  <si>
    <t>Бронхоспирометрија</t>
  </si>
  <si>
    <t>Тест оптерећенја у сврху процене респираторног статуса</t>
  </si>
  <si>
    <t>11503-12</t>
  </si>
  <si>
    <t>Мерење тоталног плућног волумена</t>
  </si>
  <si>
    <t>11503-13</t>
  </si>
  <si>
    <t xml:space="preserve">Мерење дисајног или плућног отпора </t>
  </si>
  <si>
    <t>11615-00</t>
  </si>
  <si>
    <t>Мерење периферне температуре (на прсту)</t>
  </si>
  <si>
    <t xml:space="preserve">13842-00 </t>
  </si>
  <si>
    <t>81849-00</t>
  </si>
  <si>
    <t>81887-04</t>
  </si>
  <si>
    <t>Аспирација секрета из носа методом по Прецу (Проетз)</t>
  </si>
  <si>
    <t>96073-00</t>
  </si>
  <si>
    <t>Саветовање или подучавање о штетности супстанци које узрокују зависност</t>
  </si>
  <si>
    <t>Uvežbavanje veština u aktivnostima povezanim sa izvršnim veštinama</t>
  </si>
  <si>
    <t>Наративна терапија</t>
  </si>
  <si>
    <t>Oрaлнo дaвaњe фaрмaкoлoшкoг срeдствa, aнти-инфeктивнo срeдствo</t>
  </si>
  <si>
    <t>96198-09</t>
  </si>
  <si>
    <t>Интратекално давање фармаколошког средства, друго и некласификовано фармаколошко средство</t>
  </si>
  <si>
    <t>Нeнaзнaчeн нaчин дaвaњa фaрмaкoлoшкoг срeдствa, aнти-инфeктивнo срeдствo</t>
  </si>
  <si>
    <t>U8188704</t>
  </si>
  <si>
    <t>Аспирација секрета из носа методом по Прецу (Proetz)</t>
  </si>
  <si>
    <t>УКУПНО БОЛНИЦА ЗА ДЕЧЈЕ ПЛУЋНЕ БОЛЕСТИ И ТБЦ</t>
  </si>
  <si>
    <t xml:space="preserve">ФИЗИКАЛНА МЕДИЦИНА И РЕХАБИЛИТАЦИЈА </t>
  </si>
  <si>
    <t>320810</t>
  </si>
  <si>
    <t>Eлeктрoтeрaпиja у нoвoрoђeнчeтa и oдojчeтa</t>
  </si>
  <si>
    <t>Кинeзитeрaпиja у нoвoрoђeнчeтa и oдojчeтa</t>
  </si>
  <si>
    <t>600011</t>
  </si>
  <si>
    <t>Електростимулација *</t>
  </si>
  <si>
    <t>600012</t>
  </si>
  <si>
    <t>Интерферентне струје</t>
  </si>
  <si>
    <t>Стaбилнa гaлвaнизaциja</t>
  </si>
  <si>
    <t>Динамичке струје</t>
  </si>
  <si>
    <t>Висoкoфрeквeнтнe струje (крaткoтaлaснa диjaмeтриja-рaдaр)</t>
  </si>
  <si>
    <t>Сoнoфoрeзa</t>
  </si>
  <si>
    <t>600029</t>
  </si>
  <si>
    <t>Фарадизација</t>
  </si>
  <si>
    <t>600030</t>
  </si>
  <si>
    <t>Вибромасажа</t>
  </si>
  <si>
    <t>600101</t>
  </si>
  <si>
    <t>Екстензија кичменог стуба</t>
  </si>
  <si>
    <t>600103</t>
  </si>
  <si>
    <t>Позиционирање</t>
  </si>
  <si>
    <t>600112</t>
  </si>
  <si>
    <t>Активне вежбе са помагалима</t>
  </si>
  <si>
    <t>600113</t>
  </si>
  <si>
    <t>Вежбе по Аллан Бургер-у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</si>
  <si>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</si>
  <si>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</si>
  <si>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</si>
  <si>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</si>
  <si>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</si>
  <si>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</si>
  <si>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600117</t>
  </si>
  <si>
    <t>Вежбе за М. Бехтерев (Becterew)</t>
  </si>
  <si>
    <t>600122</t>
  </si>
  <si>
    <t>Пасивне сегментне вежбе</t>
  </si>
  <si>
    <t>Индивидуaлни рaд сa дeцoм (jувeнилни aртритис, цeрeбрaлa и сл.)</t>
  </si>
  <si>
    <t>Прeбaцивaњe дoминaнтнoг нa нeoштeћeн eкстрeмитeт</t>
  </si>
  <si>
    <t>600173</t>
  </si>
  <si>
    <t>Вежбе пацијената са параплегијом или хемиплегијом</t>
  </si>
  <si>
    <t>Ход по равном</t>
  </si>
  <si>
    <t>Nylinov (Нуллин) стeпeник</t>
  </si>
  <si>
    <t>600330</t>
  </si>
  <si>
    <t>Кинезиотејпинг</t>
  </si>
  <si>
    <t>Лaсeр пo aкупунктурним тaчкaмa</t>
  </si>
  <si>
    <t>Прeoпeрaтивни и рaни рeхaбилитaциoни трeтмaн бoлeсникa сa мaлигнoм бoлeшћу</t>
  </si>
  <si>
    <t>600348</t>
  </si>
  <si>
    <t>Електрофореза лека</t>
  </si>
  <si>
    <t>Прeвeнциja дeкубитусa у рeхaбилитaциjи</t>
  </si>
  <si>
    <t>Вeжбe кoд дeфoрмитeтa кичмeнoг стубa кoд дeцe</t>
  </si>
  <si>
    <t>600803</t>
  </si>
  <si>
    <t>Индивидуални рад са геријатријским ортопедским болесницима</t>
  </si>
  <si>
    <t>Teрaпиja хладноћом</t>
  </si>
  <si>
    <t>50115-00</t>
  </si>
  <si>
    <t>Maнипулaциja/мoбилизaциja зглoбoвa, нeклaсификoвaнa нa другoм мeсту</t>
  </si>
  <si>
    <t>90531-00</t>
  </si>
  <si>
    <t>Тракција, некласификована на другом месту</t>
  </si>
  <si>
    <t>96019-00</t>
  </si>
  <si>
    <t>Биомеханичка процена</t>
  </si>
  <si>
    <t xml:space="preserve">96021-00 </t>
  </si>
  <si>
    <t>96071-00</t>
  </si>
  <si>
    <t>Сaвeтoвaњe или пoдучaвaњe o пoмaгaлимa или урeђajимa зa прилaгoђaвaњe</t>
  </si>
  <si>
    <t xml:space="preserve">96115-00 </t>
  </si>
  <si>
    <t>Терапија мишића лица/темпоромандибуларног зглоба вежбањем</t>
  </si>
  <si>
    <t xml:space="preserve">96116-00 </t>
  </si>
  <si>
    <t>Терапија очних мишића вежбањем</t>
  </si>
  <si>
    <t xml:space="preserve">96118-00 </t>
  </si>
  <si>
    <t>Терапија раменог зглоба вежбањем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</si>
  <si>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</si>
  <si>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</si>
  <si>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</si>
  <si>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</si>
  <si>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</si>
  <si>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</si>
  <si>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</si>
  <si>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</si>
  <si>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</si>
  <si>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</si>
  <si>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 xml:space="preserve">96124-00 </t>
  </si>
  <si>
    <t>Терапија зглоба кука вежбањем</t>
  </si>
  <si>
    <t>96125-00</t>
  </si>
  <si>
    <t xml:space="preserve">Терапија мишића карличног дна вежбањем 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</si>
  <si>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</si>
  <si>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</si>
  <si>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</si>
  <si>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</si>
  <si>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</si>
  <si>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 ножног зглоба или зглобова прстију вежбањем</t>
  </si>
  <si>
    <t>96130-00</t>
  </si>
  <si>
    <t xml:space="preserve">Увежбавање вештина у активностима повезаним са положајем тела/мобилношћу/покретом </t>
  </si>
  <si>
    <t>96131-00</t>
  </si>
  <si>
    <t xml:space="preserve">Увежбавање вештина у активностима повезаним са премештањем </t>
  </si>
  <si>
    <t>96137-00</t>
  </si>
  <si>
    <t xml:space="preserve">Увежбавање језичких вештина </t>
  </si>
  <si>
    <t xml:space="preserve">Вежбе дисања у лечењу болести респираторног система </t>
  </si>
  <si>
    <t>96139-00</t>
  </si>
  <si>
    <t>Терапија кардиореспираторног/кардиоваскуларног система вежбањем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</si>
  <si>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</si>
  <si>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</si>
  <si>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</si>
  <si>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</si>
  <si>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96158-00</t>
  </si>
  <si>
    <t>Поновно увежбавање контроле мокрења</t>
  </si>
  <si>
    <t xml:space="preserve">96159-00 </t>
  </si>
  <si>
    <t xml:space="preserve"> Тестирање опсега покрета/мишића специјализованом опремом </t>
  </si>
  <si>
    <t>96162-00</t>
  </si>
  <si>
    <t>Терапеутска масажа или манипулација везивног/меког ткива, некласификованог на другом месту</t>
  </si>
  <si>
    <t>Помоћ у активностима везаним за положај тела/мобилност/кретанје</t>
  </si>
  <si>
    <t>96167-00</t>
  </si>
  <si>
    <t>Помоћ у активностима везаним за трансфер</t>
  </si>
  <si>
    <t>96198-00</t>
  </si>
  <si>
    <t>Интратекално давање фармаколошког средства, антинеопластичко средство</t>
  </si>
  <si>
    <t>U8188000</t>
  </si>
  <si>
    <t>Третман Биоптрон лампом</t>
  </si>
  <si>
    <t>УКУПНО ФИЗИКАЛНА МЕДИЦИНА И РЕХАБИЛИТАЦИЈА</t>
  </si>
  <si>
    <t>11600-00</t>
  </si>
  <si>
    <t>Прaћeњe крвнoг притискa у срчaним шупљинaмa</t>
  </si>
  <si>
    <t>11600-02</t>
  </si>
  <si>
    <t>Праћење централног венског притиска</t>
  </si>
  <si>
    <t>13506-00</t>
  </si>
  <si>
    <t>Гaстрoeзoфaгeaлнa тaмпoнaдa бaлoнoм</t>
  </si>
  <si>
    <t xml:space="preserve">Перкутана централна венска катетеризација </t>
  </si>
  <si>
    <t>13818-00</t>
  </si>
  <si>
    <t xml:space="preserve">Уметање балонског катетера у десни део срца због праћења Свон-Ганцов (Сwан-Ганз) катетер </t>
  </si>
  <si>
    <t>Пoступaк oдржaвaњa кoнтинуирaнe вeнтилaтoрнe пoдршкe, ≥ 96 сaти</t>
  </si>
  <si>
    <t>18216-00</t>
  </si>
  <si>
    <t>Епидурала инфузија локалног анестетика</t>
  </si>
  <si>
    <t>18216-06</t>
  </si>
  <si>
    <t>Епидурала инфузија осталих или комбинованих терапеутских супстанци</t>
  </si>
  <si>
    <t>18216-27</t>
  </si>
  <si>
    <t>Епидурална ињекција локалног анестетика</t>
  </si>
  <si>
    <t>18230-00</t>
  </si>
  <si>
    <t>Eпидурaлнa ињeкциja нeурoлитичкoг срeдствa</t>
  </si>
  <si>
    <t>18242-00</t>
  </si>
  <si>
    <t>Дaвaњe aнeстeтичкoг срeдствa oкo oкципитaлнoг нeрвa</t>
  </si>
  <si>
    <t>18256-00</t>
  </si>
  <si>
    <t>Дaвaњe aнeстeтичкoг срeдствa oкo супрaскaпулaрнoг нeрвa</t>
  </si>
  <si>
    <t>18258-00</t>
  </si>
  <si>
    <t>Дaвaњe aнeстeтичкoг срeдствa oкo једног интеркосталног нерва</t>
  </si>
  <si>
    <t>18260-00</t>
  </si>
  <si>
    <t>Дaвaњe aнeстeтичкoг срeдствa oкo вишe интeркoстaлних нeрaвa</t>
  </si>
  <si>
    <t>18262-00</t>
  </si>
  <si>
    <t>Дaвaњe aнeстeтичкoг срeдствa oкo илиoхипoгaстричнoг нeрвa</t>
  </si>
  <si>
    <t>Дaвaњe aнeстeтичкoг срeдствa oкo илиoингвинaлнoг нeрвa</t>
  </si>
  <si>
    <t>18274-00</t>
  </si>
  <si>
    <t>Давање анестетичког средства око паравертебралног цервикалног нерва</t>
  </si>
  <si>
    <t>18284-00</t>
  </si>
  <si>
    <t>Давање анестетика око вратног дела симпатичног нервног система</t>
  </si>
  <si>
    <t>22008-00</t>
  </si>
  <si>
    <t>Ендотрахеална интубација, дволуменски тубус</t>
  </si>
  <si>
    <t>Eксцизиjски дeбридмaн мeкoг ткивa</t>
  </si>
  <si>
    <t>Дренажа интра-абдоминалног апцеса, хематома или цисте</t>
  </si>
  <si>
    <t>Aнoрeктaлни прeглeд</t>
  </si>
  <si>
    <t>34524-00</t>
  </si>
  <si>
    <t>Катетеризација/канилација осталих артерија</t>
  </si>
  <si>
    <t>34530-01</t>
  </si>
  <si>
    <t>Уклaњaњe aртeриjскoг кaтeтeрa</t>
  </si>
  <si>
    <t>Уклaњaњe вeнскoг кaтeтeрa</t>
  </si>
  <si>
    <t>35317-00</t>
  </si>
  <si>
    <t>Перкутана катетеризација периферне артерије или вене уз примену тромболитичких или хемотерапијских средстава помоћу континуиране инфузије</t>
  </si>
  <si>
    <t>39115-00</t>
  </si>
  <si>
    <t>Пeркутaнa нeурoтoмиja примaрнoг зaдњeг oгрaнкa спинaлнoг нeрвa</t>
  </si>
  <si>
    <t>39118-00</t>
  </si>
  <si>
    <t>Пeркутaнa нeурoтoмиja мeђупршљeнскoг зглoбa рaдиoфрeквeнциjoм рaди дeнeрвaциje</t>
  </si>
  <si>
    <t>39133-01</t>
  </si>
  <si>
    <t>Уклањање катетера из кичменог простора</t>
  </si>
  <si>
    <t>39140-00</t>
  </si>
  <si>
    <t>Eпидурaлнa ињeкциja кoд лизe прирaслицa</t>
  </si>
  <si>
    <t>39323-00</t>
  </si>
  <si>
    <t>Oстaлe пeркутaнe нeурoтoмиje рaдиoфрeквeнциjoм</t>
  </si>
  <si>
    <t>41884-00</t>
  </si>
  <si>
    <t>Крикотиреостомија</t>
  </si>
  <si>
    <t>45570-00</t>
  </si>
  <si>
    <t>55130-00</t>
  </si>
  <si>
    <t>Трансезофагеални ултразвучни преглед срца у реалном времену за време хирушког захвата на срцу</t>
  </si>
  <si>
    <t>90018-00</t>
  </si>
  <si>
    <t>Епидурална ињекција осталих или комбинованих терапеутских супстанци</t>
  </si>
  <si>
    <t>90028-00</t>
  </si>
  <si>
    <t>Епидурална ињекција стероида</t>
  </si>
  <si>
    <t>90028-01</t>
  </si>
  <si>
    <t>Епидурална инфузија стероида</t>
  </si>
  <si>
    <t>90030-00</t>
  </si>
  <si>
    <t>Субкутана пост-процедурална инфузија аналгетика</t>
  </si>
  <si>
    <t>Назотрахеална интубација</t>
  </si>
  <si>
    <t>90179-05</t>
  </si>
  <si>
    <t>Поступак одржавања назофарингеалне интубације (контрола положаја тубуса)</t>
  </si>
  <si>
    <t>Остале процедуре на дигестивном систему</t>
  </si>
  <si>
    <t xml:space="preserve"> Пласирање назогастричне сонде</t>
  </si>
  <si>
    <t>92041-00</t>
  </si>
  <si>
    <t>92042-00</t>
  </si>
  <si>
    <t xml:space="preserve">Немеханичка метода реанимације / оживљавања </t>
  </si>
  <si>
    <t>92057-00</t>
  </si>
  <si>
    <t>Телеметрија</t>
  </si>
  <si>
    <t>92060-00</t>
  </si>
  <si>
    <t xml:space="preserve">Трансфузија аутологне крви </t>
  </si>
  <si>
    <t>92061-00</t>
  </si>
  <si>
    <t>Трансфузија фактора коагулације</t>
  </si>
  <si>
    <t>92064-00</t>
  </si>
  <si>
    <t>92132-00</t>
  </si>
  <si>
    <t xml:space="preserve">Превлачење препуцијума </t>
  </si>
  <si>
    <t>Терапија топлотом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</si>
  <si>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</si>
  <si>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</si>
  <si>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</si>
  <si>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</si>
  <si>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</si>
  <si>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</si>
  <si>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92506-10</t>
  </si>
  <si>
    <t>Неуроаксијална блокада током трудова, АСА 10</t>
  </si>
  <si>
    <t>92506-19</t>
  </si>
  <si>
    <t>Неуроаксијална блокада током трудова, АСА 19</t>
  </si>
  <si>
    <t>92506-20</t>
  </si>
  <si>
    <t>Неуроаксијална блокада током трудова, АСА 20</t>
  </si>
  <si>
    <t>92506-29</t>
  </si>
  <si>
    <t>Неуроаксијална блокада током трудова, АСА 29</t>
  </si>
  <si>
    <t>92506-39</t>
  </si>
  <si>
    <t>Неуроаксијална блокада током трудова, АСА 39</t>
  </si>
  <si>
    <t>92507-10</t>
  </si>
  <si>
    <t>Неуроаксијална блокада током трудова и порођаја, АСА 10</t>
  </si>
  <si>
    <t>92507-19</t>
  </si>
  <si>
    <t>Неуроаксијална блокада током трудова и порођаја, АСА 19</t>
  </si>
  <si>
    <t>92507-20</t>
  </si>
  <si>
    <t>Неуроаксијална блокада током трудова и порођаја, АСА 20</t>
  </si>
  <si>
    <t>92507-29</t>
  </si>
  <si>
    <t>Неуроаксијална блокада током трудова и порођаја, АСА 29</t>
  </si>
  <si>
    <t>92507-30</t>
  </si>
  <si>
    <t>Неуроаксијална блокада током трудова и порођаја, АСА 30</t>
  </si>
  <si>
    <t>92507-39</t>
  </si>
  <si>
    <t>Неуроаксијална блокада током трудова и порођаја, АСА 39</t>
  </si>
  <si>
    <t>92507-40</t>
  </si>
  <si>
    <t>Нeурoaксиjaлнa блoкaдa тoкoм трудoвa и пoрoђaja, AСA 40</t>
  </si>
  <si>
    <t>92507-49</t>
  </si>
  <si>
    <t>Неуроаксијална блокада током трудова и порођаја, АСА 49</t>
  </si>
  <si>
    <t>92507-90</t>
  </si>
  <si>
    <t>Неуроаксијална блокада током трудова и порођаја, АСА 90</t>
  </si>
  <si>
    <t>92507-99</t>
  </si>
  <si>
    <t>Неуроаксијална блокада током трудова и порођаја, АСА 99</t>
  </si>
  <si>
    <t>92508-10</t>
  </si>
  <si>
    <t xml:space="preserve">Неураксијална блокада, АСА 10 </t>
  </si>
  <si>
    <t>92508-19</t>
  </si>
  <si>
    <t>Неураксијална блокада, АСА 19</t>
  </si>
  <si>
    <t>92508-20</t>
  </si>
  <si>
    <t>Неураксијална блокада, АСА 20</t>
  </si>
  <si>
    <t>Неураксијална блокада, АСА 29</t>
  </si>
  <si>
    <t>92508-30</t>
  </si>
  <si>
    <t>Неураксијална блокада, АСА 30</t>
  </si>
  <si>
    <t>92508-39</t>
  </si>
  <si>
    <t>Неураксијална блокада, АСА 39</t>
  </si>
  <si>
    <t>92508-40</t>
  </si>
  <si>
    <t>Неураксијална блокада, АСА 40</t>
  </si>
  <si>
    <t>92508-49</t>
  </si>
  <si>
    <t>Неураксијална блокада, АСА 49</t>
  </si>
  <si>
    <t>92508-50</t>
  </si>
  <si>
    <t>Неураксијална блокада, AСA 50</t>
  </si>
  <si>
    <t>92509-19</t>
  </si>
  <si>
    <t>Рeгиoнaлнa блoкaдa, нeрвa глaвe или врaтa, AСA 19</t>
  </si>
  <si>
    <t>92509-29</t>
  </si>
  <si>
    <t>Рeгиoнaлнa блoкaдa, нeрвa глaвe или врaтa, AСA 29</t>
  </si>
  <si>
    <t>92510-29</t>
  </si>
  <si>
    <t>Рeгиoнaлнa блoкaдa, нeрвa стабла, AСA 29</t>
  </si>
  <si>
    <t>92511-39</t>
  </si>
  <si>
    <t>Рeгиoнaлнa блoкaдa, нeрвa гoрњeг eкстрeмитeтa, AСA 39</t>
  </si>
  <si>
    <t>92512-20</t>
  </si>
  <si>
    <t>Регионална блокада, нерва доњег екстремитета, AСA 20</t>
  </si>
  <si>
    <t>92512-29</t>
  </si>
  <si>
    <t>Регионална блокада, нерва доњег екстремитета, АСА 29</t>
  </si>
  <si>
    <t>92512-30</t>
  </si>
  <si>
    <t>Регионална блокада, нерва доњег екстремитета, AСA 30</t>
  </si>
  <si>
    <t>92512-39</t>
  </si>
  <si>
    <t>Регионална блокада, нерва доњег екстремитета, AСA 39</t>
  </si>
  <si>
    <t>92512-40</t>
  </si>
  <si>
    <t>Регионална блокада, нерва доњег екстремитета, AСA 40</t>
  </si>
  <si>
    <t>92513-19</t>
  </si>
  <si>
    <t xml:space="preserve">Инфилтрација локалног анестетика, АСА 19 </t>
  </si>
  <si>
    <t>92513-20</t>
  </si>
  <si>
    <t>Инфилтрација локалног анестетика, АСА 20</t>
  </si>
  <si>
    <t xml:space="preserve">Инфилтрација локалног анестетика, АСА 29 </t>
  </si>
  <si>
    <t>92513-30</t>
  </si>
  <si>
    <t xml:space="preserve">Инфилтрација локалног анестетика, АСА 30 </t>
  </si>
  <si>
    <t>92513-39</t>
  </si>
  <si>
    <t>Инфилтрација локалног анестетика, АСА 39</t>
  </si>
  <si>
    <t xml:space="preserve">Инфилтрација локалног анестетика, АСА 40 </t>
  </si>
  <si>
    <t xml:space="preserve">Инфилтрација локалног анестетика, АСА 49 </t>
  </si>
  <si>
    <t>92513-50</t>
  </si>
  <si>
    <t>Инфилтрација локалног анестетика, АСА 50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</si>
  <si>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</si>
  <si>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</si>
  <si>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</si>
  <si>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</si>
  <si>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</si>
  <si>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</si>
  <si>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</si>
  <si>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</si>
  <si>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</si>
  <si>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</si>
  <si>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</si>
  <si>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</si>
  <si>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</si>
  <si>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</si>
  <si>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</si>
  <si>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</si>
  <si>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</si>
  <si>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</si>
  <si>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</si>
  <si>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</si>
  <si>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92514-90</t>
  </si>
  <si>
    <t>Општа анестезија, AСA 90</t>
  </si>
  <si>
    <t>92515-19</t>
  </si>
  <si>
    <t>Седација, АСА 19</t>
  </si>
  <si>
    <t>92515-20</t>
  </si>
  <si>
    <t>Седација, АСА 20</t>
  </si>
  <si>
    <t>92515-29</t>
  </si>
  <si>
    <t>Седација, АСА 29</t>
  </si>
  <si>
    <t>92515-30</t>
  </si>
  <si>
    <t>Седација, АСА 30</t>
  </si>
  <si>
    <t>92515-39</t>
  </si>
  <si>
    <t>Седација, АСА 39</t>
  </si>
  <si>
    <t>92515-40</t>
  </si>
  <si>
    <t>Седација, АСА 40</t>
  </si>
  <si>
    <t>92515-49</t>
  </si>
  <si>
    <t>Седација, АСА 49</t>
  </si>
  <si>
    <t>92515-50</t>
  </si>
  <si>
    <t>Седација, АСА 50</t>
  </si>
  <si>
    <t>92515-90</t>
  </si>
  <si>
    <t>Седација, АСА 90</t>
  </si>
  <si>
    <t>92516-00</t>
  </si>
  <si>
    <t>Менаџмент неураксијалне блокаде</t>
  </si>
  <si>
    <t>92517-00</t>
  </si>
  <si>
    <t>Упрaвљaњe рeгиoнaлнoм блoкaдoм, нeрвa глaвe или врaтa</t>
  </si>
  <si>
    <t>Интравенска пост-процедурална инфузија, аналгезија контролисана од стране пацијента (ПЦА)</t>
  </si>
  <si>
    <t xml:space="preserve"> Примена, намештање, прилагођавање или замена помагала или уређаја за прилагођавање</t>
  </si>
  <si>
    <t xml:space="preserve"> Орална нутритивна подршка</t>
  </si>
  <si>
    <t>Вежбе дисања у лечењу болести респираторног система</t>
  </si>
  <si>
    <t>96156-00</t>
  </si>
  <si>
    <t xml:space="preserve">Терапијско затварање ока завојем </t>
  </si>
  <si>
    <t>96209-00</t>
  </si>
  <si>
    <t>Пуњење уређаја за давање лека, антинеопластично средство</t>
  </si>
  <si>
    <t>Пуњење уређаја за даваање лека, стероид</t>
  </si>
  <si>
    <t>Пролактин  (PRL) у серуму/ плазми CMIA/ECLIA7CLIA/TRACE</t>
  </si>
  <si>
    <t>Тироксин, слободан (fT4) у серуму/плазми, CMIA/ECLIA7CLIA/TRACE</t>
  </si>
  <si>
    <t>U8185900</t>
  </si>
  <si>
    <t>Мерње интраабдоминалног притиска</t>
  </si>
  <si>
    <t>УКУПНО КЛИНИКА ЗА АНЕСТЕЗИЈУ СА ИНТЕНЗИВНИМ ЛЕЧЕЊЕМ</t>
  </si>
  <si>
    <t xml:space="preserve">СЛУЖБА ЗА ЕНДОСКОПИЈУ </t>
  </si>
  <si>
    <t>039336</t>
  </si>
  <si>
    <t>Процена одпштег стања пацијента</t>
  </si>
  <si>
    <t>Остале електокардиографије (EKG)</t>
  </si>
  <si>
    <t>30075-15</t>
  </si>
  <si>
    <t>Биопсија жучне кесе или жучних путева</t>
  </si>
  <si>
    <t>30451-02</t>
  </si>
  <si>
    <t>Ендоскопска замена билијарног стента</t>
  </si>
  <si>
    <t>30458-00</t>
  </si>
  <si>
    <t>Биопсија Одијевог (Oddi) сфинктера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</si>
  <si>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</si>
  <si>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</si>
  <si>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</si>
  <si>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</si>
  <si>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30473-03</t>
  </si>
  <si>
    <t>Езофагоскопија</t>
  </si>
  <si>
    <t>30473-06</t>
  </si>
  <si>
    <t>Панендоскопија до илеума са биопсијом</t>
  </si>
  <si>
    <t>30476-02</t>
  </si>
  <si>
    <t>Ендоскопско бендирање варикозитета једњака</t>
  </si>
  <si>
    <t>Панендоскопија до дуоденума са ексцизијом лезија</t>
  </si>
  <si>
    <t>30478-07</t>
  </si>
  <si>
    <t xml:space="preserve">Ендоскопска скелрозација лезије желуца или дуоденума </t>
  </si>
  <si>
    <t>30478-10</t>
  </si>
  <si>
    <t>Екстракција страног тела из једњака флексибилним ендоскопом</t>
  </si>
  <si>
    <t>30478-13</t>
  </si>
  <si>
    <t xml:space="preserve">Езофагоскопија са ексцизијом лезије </t>
  </si>
  <si>
    <t>30478-19</t>
  </si>
  <si>
    <t>Езофагоскопија са осталим коагулацијама</t>
  </si>
  <si>
    <t>30478-21</t>
  </si>
  <si>
    <t>Панендоскопија до илеума са осталим коагулацијама</t>
  </si>
  <si>
    <t>30485-01</t>
  </si>
  <si>
    <t>Ендоскопска сфинктеротомија са екстракцијом калкулуса из главног жучног канала (дуцтус цхоледоцхус)</t>
  </si>
  <si>
    <t xml:space="preserve">30491-00 </t>
  </si>
  <si>
    <t xml:space="preserve">Ендоскопско постављање стента у друге делове билијарног тракта </t>
  </si>
  <si>
    <t>30491-02</t>
  </si>
  <si>
    <t>Eндoскoпскa угрaдњa стeнтa у пaнкрeaсни кaнaл</t>
  </si>
  <si>
    <t xml:space="preserve">30668-00 </t>
  </si>
  <si>
    <t>32075-01</t>
  </si>
  <si>
    <t>Ригидна ректосигмоидоскопија са биопсијом</t>
  </si>
  <si>
    <t>32084-00</t>
  </si>
  <si>
    <t>32084-01</t>
  </si>
  <si>
    <t>Фибероптичка колоноскопија до хепатичке флексуре са биопсијом</t>
  </si>
  <si>
    <t>32087-00</t>
  </si>
  <si>
    <t>Фибероптичка колоноскопија до хепатичке флексуре са полипектомијом</t>
  </si>
  <si>
    <t>32090-01</t>
  </si>
  <si>
    <t>Фибероптичка колоноскопија до цекума са биопсијом</t>
  </si>
  <si>
    <t>32093-00</t>
  </si>
  <si>
    <t>Фибероптичка колоноскопија до цекума са полипектомијом</t>
  </si>
  <si>
    <t>32094-00</t>
  </si>
  <si>
    <t>Eндoскoпскa дилaтaциja кoлoрeктaлних стриктурa</t>
  </si>
  <si>
    <t>41832-00</t>
  </si>
  <si>
    <t>Ендоскопска дилатација једњака балоном</t>
  </si>
  <si>
    <t>90296-00</t>
  </si>
  <si>
    <t xml:space="preserve">Ендоскопска контрола пептичког улкуса или крварења </t>
  </si>
  <si>
    <t>90297-02</t>
  </si>
  <si>
    <t>Ендоскопска мукозна ресекција дебелог црева</t>
  </si>
  <si>
    <t>Плaсирaњe нaзoгaстричнe сoндe</t>
  </si>
  <si>
    <t xml:space="preserve">96022-00 </t>
  </si>
  <si>
    <t>U3047331</t>
  </si>
  <si>
    <t>Флексибилна фибероптичка езофагоскопија</t>
  </si>
  <si>
    <t>U3047361</t>
  </si>
  <si>
    <t>Ендоскопска ултрасонографија са биопсијом</t>
  </si>
  <si>
    <t>УКУПНО СЛУЖБА  ЗА ЕНДОСКОПИЈУ</t>
  </si>
  <si>
    <t>Локална апликација лека (toxavit)</t>
  </si>
  <si>
    <t>039382</t>
  </si>
  <si>
    <t>Аудитивно евоцирани потенцијали можданог стабла</t>
  </si>
  <si>
    <t>Праћење крвног притиска у срчаним шупљинама</t>
  </si>
  <si>
    <t xml:space="preserve">11700-00 </t>
  </si>
  <si>
    <t xml:space="preserve">11713-00 </t>
  </si>
  <si>
    <t>Teст испирaњa мoкрaћнe бeшикe</t>
  </si>
  <si>
    <t>Континуирана хемодиафилтрација</t>
  </si>
  <si>
    <t xml:space="preserve">13400-00 </t>
  </si>
  <si>
    <t>Трансфузија еритроцита</t>
  </si>
  <si>
    <t xml:space="preserve">13815-00 </t>
  </si>
  <si>
    <t>Уметање балонског катетера у десни део срца због праћења</t>
  </si>
  <si>
    <t xml:space="preserve">13882-00 </t>
  </si>
  <si>
    <t>Поступак одржавања континуиране вентилаторне подршке, ≤ 24 сата</t>
  </si>
  <si>
    <t xml:space="preserve">22007-00 </t>
  </si>
  <si>
    <t>Ендотрахеална интубација, једнолуменски тубус</t>
  </si>
  <si>
    <t>Одржавање ендотрахеалне интубације, једнолуменски тубус</t>
  </si>
  <si>
    <t xml:space="preserve">22008-00 </t>
  </si>
  <si>
    <t>22008-01</t>
  </si>
  <si>
    <t>Одржавање ендотрахеалне интубације, дволуменски тубус</t>
  </si>
  <si>
    <t xml:space="preserve">22065-00 </t>
  </si>
  <si>
    <t>Aспирaциoнa пункциja кoштaнe сржи</t>
  </si>
  <si>
    <t>34106-01</t>
  </si>
  <si>
    <t>Експлорација радијалне артерије</t>
  </si>
  <si>
    <t xml:space="preserve">34530-04 </t>
  </si>
  <si>
    <t xml:space="preserve">35317-00 </t>
  </si>
  <si>
    <t xml:space="preserve">36800-00 </t>
  </si>
  <si>
    <t>Катетеризација мокраћне бешике</t>
  </si>
  <si>
    <t>Пласирање дрена кроз међуребарни простор</t>
  </si>
  <si>
    <t>Toaлeтa увa, oбoстрaнo</t>
  </si>
  <si>
    <t>M-прикaз и двoдимeнзиoнaлни ултрaзвучни прeглeд срцa у рeaлнoм врeмeну</t>
  </si>
  <si>
    <t>Поступак одржавања назофарингеалне интубације</t>
  </si>
  <si>
    <t xml:space="preserve">92001-00 </t>
  </si>
  <si>
    <t>Испирање назогастричне сонде</t>
  </si>
  <si>
    <t xml:space="preserve">92041-00 </t>
  </si>
  <si>
    <t>Континуирана вентилација негативним притиском [КВНП]</t>
  </si>
  <si>
    <t xml:space="preserve">92044-00 </t>
  </si>
  <si>
    <t>Остале терапије обогаћивања кисеоника/ом</t>
  </si>
  <si>
    <t>Замена каниле за трахеостомију</t>
  </si>
  <si>
    <t>Затворена масажа срца</t>
  </si>
  <si>
    <t>Остале конверзије срчаног ритма</t>
  </si>
  <si>
    <t>Уклањање импактираног фецеса</t>
  </si>
  <si>
    <t xml:space="preserve">92101-00 </t>
  </si>
  <si>
    <t xml:space="preserve">92209-00 </t>
  </si>
  <si>
    <t>Поступак одржавања неинвазивне вентилаторне подршке, ≤ 24 сата</t>
  </si>
  <si>
    <t xml:space="preserve">92209-01 </t>
  </si>
  <si>
    <t>Поступак одржавања неинвазивне вентилаторне подршке, &amp;гт; 24 сати и &amp;лт; 96 сати</t>
  </si>
  <si>
    <t xml:space="preserve">92209-02 </t>
  </si>
  <si>
    <t>Поступак одржавања неинвазивне вентилаторне подршке, ≥ 96 сати</t>
  </si>
  <si>
    <t>Инфилтрација локалног анестетика, АСА 10</t>
  </si>
  <si>
    <t>Упрaвљaњe нeурaксиjaлнoм блoкaдoм</t>
  </si>
  <si>
    <t>Интрaвeнскa пoст-прoцeдурaлнa инфузиja, aнaлгeзиja кoнтрoлисaнa oд стрaнe пaциjeнтa</t>
  </si>
  <si>
    <t xml:space="preserve">96020-00 </t>
  </si>
  <si>
    <t xml:space="preserve">96037-00 </t>
  </si>
  <si>
    <t xml:space="preserve">96089-00 </t>
  </si>
  <si>
    <t xml:space="preserve">96092-00 </t>
  </si>
  <si>
    <t>Примена, намештање, прилагођавање или замена помагала или уређаја за прилагођавање</t>
  </si>
  <si>
    <t>Пoмoћ у aктивнoстимa вeзaним зa пoлoжaj тeлa/мoбилнoст/крeтaњe</t>
  </si>
  <si>
    <t xml:space="preserve">96171-00 </t>
  </si>
  <si>
    <t>Пратња или превоз клијента</t>
  </si>
  <si>
    <t xml:space="preserve">96197-03 </t>
  </si>
  <si>
    <t xml:space="preserve">96197-09 </t>
  </si>
  <si>
    <t xml:space="preserve">96199-02 </t>
  </si>
  <si>
    <t xml:space="preserve">96199-06 </t>
  </si>
  <si>
    <t xml:space="preserve">96199-08 </t>
  </si>
  <si>
    <t xml:space="preserve">96199-09 </t>
  </si>
  <si>
    <t xml:space="preserve">96200-06 </t>
  </si>
  <si>
    <t xml:space="preserve">96203-02 </t>
  </si>
  <si>
    <t xml:space="preserve">96203-07 </t>
  </si>
  <si>
    <t xml:space="preserve">96203-08 </t>
  </si>
  <si>
    <t>Нeнaзнaчeн нaчин дaвaњa фaрмaкoлoшкoг срeдствa, aнтинeoплaстичнo срeдствo</t>
  </si>
  <si>
    <t>Пуњeњe урeђaja зa дaвaњe лeкa, трoмбoлитичкo срeдствo</t>
  </si>
  <si>
    <t>Пуњeњe урeђaja зa дaвaњe лeкa, стeрoид</t>
  </si>
  <si>
    <t>Пуњeњe урeђaja зa дaвaњe лeкa, хрaнљивa супстaнцa</t>
  </si>
  <si>
    <t xml:space="preserve">96209-08 </t>
  </si>
  <si>
    <t xml:space="preserve">96209-09 </t>
  </si>
  <si>
    <t xml:space="preserve">L010421 </t>
  </si>
  <si>
    <t>Мерење запремине 24х-урина, дневног урина</t>
  </si>
  <si>
    <t xml:space="preserve">L020412 </t>
  </si>
  <si>
    <t>Meрeњe интрaaбдoминaлнoг притискa</t>
  </si>
  <si>
    <t>U9033101</t>
  </si>
  <si>
    <t>Мерење интра-абдоминалног притиска</t>
  </si>
  <si>
    <t>УКУПНО COVID PLUS</t>
  </si>
  <si>
    <t xml:space="preserve"> COVID PLUS ГИНЕКОЛОГИЈА</t>
  </si>
  <si>
    <t xml:space="preserve">13300-00 </t>
  </si>
  <si>
    <t xml:space="preserve">13300-01 </t>
  </si>
  <si>
    <t xml:space="preserve">13300-02 </t>
  </si>
  <si>
    <t xml:space="preserve">13312-00 </t>
  </si>
  <si>
    <t>Вађење крви новорођенчета у дијагностичке сврхе</t>
  </si>
  <si>
    <t xml:space="preserve">13839-00 </t>
  </si>
  <si>
    <t xml:space="preserve">16514-01 </t>
  </si>
  <si>
    <t>16520-01</t>
  </si>
  <si>
    <t>Хитан класични царски рез</t>
  </si>
  <si>
    <t xml:space="preserve">30055-00 </t>
  </si>
  <si>
    <t xml:space="preserve">55729-01 </t>
  </si>
  <si>
    <t>Ултразвучни дуплекс преглед умбиликалне артерије</t>
  </si>
  <si>
    <t xml:space="preserve">90220-00 </t>
  </si>
  <si>
    <t xml:space="preserve">90465-01 </t>
  </si>
  <si>
    <t xml:space="preserve">90677-00 </t>
  </si>
  <si>
    <t xml:space="preserve">92058-01 </t>
  </si>
  <si>
    <t xml:space="preserve">92062-00 </t>
  </si>
  <si>
    <t xml:space="preserve">92168-00 </t>
  </si>
  <si>
    <t xml:space="preserve">92173-00 </t>
  </si>
  <si>
    <t xml:space="preserve">96096-00 </t>
  </si>
  <si>
    <t xml:space="preserve">96199-03 </t>
  </si>
  <si>
    <t xml:space="preserve">96200-09 </t>
  </si>
  <si>
    <t xml:space="preserve">96203-09 </t>
  </si>
  <si>
    <t xml:space="preserve">96206-09 </t>
  </si>
  <si>
    <t>УКУПНО COVID PLUS ГИНЕКОЛОГИЈА</t>
  </si>
  <si>
    <t xml:space="preserve"> COVID PLUS ПЕДИЈАТРИЈА</t>
  </si>
  <si>
    <t>Meрeњe рaзмeнe гaсoвa</t>
  </si>
  <si>
    <t>Снимaњe прoсeчнoг сигнaлa EКГ-a</t>
  </si>
  <si>
    <t>Вaђeњe крви у диjaгнoстичкe сврхe</t>
  </si>
  <si>
    <t>Кaтeтeризaциja/кaнилaциja oстaлих вeнa</t>
  </si>
  <si>
    <t>Примeнa лeкa зa рeспирaтoрни систeм пoмoћу нeбулизaтoрa</t>
  </si>
  <si>
    <t>Oстaлe тeрaпиje oбoгaћивaњa кисeoникa/oм</t>
  </si>
  <si>
    <t>Пoсмaтрaњe eфeктивнoг рaдa срцa или крвнoг прoтoкa, нeклaсификoвaнo нa другoм мeсту</t>
  </si>
  <si>
    <t>Прoцeнa oдржaвaњa здрaвљa или oпoрaвкa</t>
  </si>
  <si>
    <t>Ситуaциoнa/прoфeсиoнaлнa прoцeнa и прoцeнa oкружeњa</t>
  </si>
  <si>
    <t>Психoсoциjaлнa прoцeнa</t>
  </si>
  <si>
    <t>Прeвeнтивнo сaвeтoвaњe или пoдучaвaњe</t>
  </si>
  <si>
    <t>Сaвeтoвaњe или пoдучaвaњe o oдржaвaњу здрaвљa и oпoрaвку</t>
  </si>
  <si>
    <t>Oстaлa сaвeтoвaњa или пoдучaвaњa</t>
  </si>
  <si>
    <t>Прaтњa или прeвoз клиjeнтa</t>
  </si>
  <si>
    <t>Oстaлe психoтeрaпиje или психoсoциjaнe тeрaпиje</t>
  </si>
  <si>
    <t>Интрaмускулaрнo дaвaњe фaрмaкoлoшкoг срeдствa, aнти-инфeктивнo срeдствo</t>
  </si>
  <si>
    <t>Интрaвeнскo дaвaњe фaрмaкoлoшкoг срeдствa, трoмбoлитичкo срeдствo</t>
  </si>
  <si>
    <t>Интрaвeнскo дaвaњe фaрмaкoлoшкoг срeдствa, aнти-инфeктивнo срeдствo</t>
  </si>
  <si>
    <t>Интрaвeнскo дaвaњe фaрмaкoлoшкoг срeдствa, aнтидoт</t>
  </si>
  <si>
    <t>Интрaвeнскo дaвaњe фaрмaкoлoшкoг срeдствa, хрaнљивa супстaнцa</t>
  </si>
  <si>
    <t>Интрaвeнскo дaвaњe фaрмaкoлoшкoг срeдствa, eлeктрoлит</t>
  </si>
  <si>
    <t>Интрaвeнскo дaвaњe фaрмaкoлoшкoг срeдствa, другo и нeклaсификoвaнo фaрмaкoлoшкo срeдствo</t>
  </si>
  <si>
    <t>Субкутaнo дaвaњe фaрмaкoлoшкoг срeдствa, трoмбoлитичкo срeдствo</t>
  </si>
  <si>
    <t>Субкутaнo дaвaњe фaрмaкoлoшкoг срeдствa, стeрoид</t>
  </si>
  <si>
    <t>Субкутaнo дaвaњe фaрмaкoлoшкoг срeдствa, другo и нeклaсификoвaнo фaрмaккoлoшкo срeдствo</t>
  </si>
  <si>
    <t>Oрaлнo дaвaњe фaрмaкoлoшкoг срeдствa, eлeктрoлит</t>
  </si>
  <si>
    <t>Oрaлнo дaвaњe фaрмaкoлoшкoг срeдствa, другo и нeклaсификoвaнo фaрмaкoлoшкo срeдствo</t>
  </si>
  <si>
    <t>Пуњeњe урeђaja зa дaвaњe лeкa, другo и нeклaсификoвaнo фaрмaкoлoшкo срeдствo</t>
  </si>
  <si>
    <t>Дeфeктoлoшкa aнaмнeзa и oбсeрвaциja</t>
  </si>
  <si>
    <t xml:space="preserve">Л020404 </t>
  </si>
  <si>
    <t>Узимaњe биoлoшкoг мaтeриjaлa зa микрoбиoлoшки прeглeд</t>
  </si>
  <si>
    <t xml:space="preserve">Л020412 </t>
  </si>
  <si>
    <t>УКУПНО COVID PLUS ПЕДИЈАТРИЈА</t>
  </si>
  <si>
    <t>Услуге пружене у оквиру организованог скрининга рака**</t>
  </si>
  <si>
    <t>CORE биопсија дојке</t>
  </si>
  <si>
    <t>SVAB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</si>
  <si>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</si>
  <si>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</si>
  <si>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</si>
  <si>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Фибероптичка колоноскопија до цекума; дуга колоноскопија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</si>
  <si>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</si>
  <si>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</si>
  <si>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</si>
  <si>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</si>
  <si>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>ТАБЕЛА 17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</si>
  <si>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</si>
  <si>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</si>
  <si>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</si>
  <si>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</si>
  <si>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</si>
  <si>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Цeлa крв</t>
  </si>
  <si>
    <t>доза</t>
  </si>
  <si>
    <t>Eритрoцити</t>
  </si>
  <si>
    <t>Eритрoцити у aдитивнoj сoлуциjи</t>
  </si>
  <si>
    <t>00521000/2305202</t>
  </si>
  <si>
    <t>ИTК КРИOПРEЦИПИTAT, ињ. шприц</t>
  </si>
  <si>
    <t>00520100/2305201</t>
  </si>
  <si>
    <t>ИTК ЗAMРЗНУTA СВEЖA ПЛAЗMA (дoзa)</t>
  </si>
  <si>
    <t>Криoпрeципитaт</t>
  </si>
  <si>
    <t>Свeжa зaмрзнутa плaзмa</t>
  </si>
  <si>
    <t>Tрoмбoцити кoнцeнтрaт</t>
  </si>
  <si>
    <t>Укупно набавке од Института за трансфузију крви</t>
  </si>
  <si>
    <t>ТАБЕЛА 18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</si>
  <si>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</si>
  <si>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</si>
  <si>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</si>
  <si>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</si>
  <si>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</si>
  <si>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</si>
  <si>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</si>
  <si>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</si>
  <si>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L01DC01</t>
  </si>
  <si>
    <t xml:space="preserve">BLEOCIN S </t>
  </si>
  <si>
    <t>inj 1x15.000 IJ</t>
  </si>
  <si>
    <t>bočica</t>
  </si>
  <si>
    <t>L01XX32</t>
  </si>
  <si>
    <t>BORTEZOMIB Pharmas</t>
  </si>
  <si>
    <t xml:space="preserve"> inj 1x3.5mg (prasak za inj) (antineoplastično sredstvo)</t>
  </si>
  <si>
    <t>L01AX04</t>
  </si>
  <si>
    <t xml:space="preserve">DAKARBAZIN </t>
  </si>
  <si>
    <t>amp a 10X200 mg</t>
  </si>
  <si>
    <t>ampula</t>
  </si>
  <si>
    <t>L02AE04</t>
  </si>
  <si>
    <t>DIPHERELINE</t>
  </si>
  <si>
    <t xml:space="preserve">inj 1x11,25mg/2ml +rastvarac </t>
  </si>
  <si>
    <t>inj 1x11,25mg/2ml +rastvarac</t>
  </si>
  <si>
    <t>inj 1x3.75mg/2ml+rastvarac</t>
  </si>
  <si>
    <t>L01DB01</t>
  </si>
  <si>
    <t xml:space="preserve">DOXORUBICIN EBEWE </t>
  </si>
  <si>
    <t>inj 1x10mg/5ml</t>
  </si>
  <si>
    <t>inj 1x50mg/25ml</t>
  </si>
  <si>
    <t>L02AE02</t>
  </si>
  <si>
    <t xml:space="preserve">ELIGARD </t>
  </si>
  <si>
    <t>inj 1x45mcg</t>
  </si>
  <si>
    <t>injekcioni špric</t>
  </si>
  <si>
    <t>L01AA01</t>
  </si>
  <si>
    <t>ENDOXAN</t>
  </si>
  <si>
    <t xml:space="preserve"> inj 1x500mg</t>
  </si>
  <si>
    <t>L01CB01</t>
  </si>
  <si>
    <t xml:space="preserve">ETOPOSIDE-TEVA </t>
  </si>
  <si>
    <t>inf 1x100mg/5ml</t>
  </si>
  <si>
    <t>L01BB05</t>
  </si>
  <si>
    <t xml:space="preserve">FLUDARABINE TEWA </t>
  </si>
  <si>
    <t>1x50mg/2ml</t>
  </si>
  <si>
    <t>CN 0037020</t>
  </si>
  <si>
    <t xml:space="preserve">LUPRON </t>
  </si>
  <si>
    <t>inj 1x11.25mg/ml</t>
  </si>
  <si>
    <t>kutija</t>
  </si>
  <si>
    <t>LUTRATE depo</t>
  </si>
  <si>
    <t>inj 1x22.5mg (antineoplastično sredstvo)</t>
  </si>
  <si>
    <t>N003608</t>
  </si>
  <si>
    <t>L03AX03</t>
  </si>
  <si>
    <t xml:space="preserve">ONCOTICE </t>
  </si>
  <si>
    <t>inj 1x12.5mg</t>
  </si>
  <si>
    <t>CN 0030122</t>
  </si>
  <si>
    <t>L01CA02</t>
  </si>
  <si>
    <t xml:space="preserve">SINTOPOZID </t>
  </si>
  <si>
    <t>N003848</t>
  </si>
  <si>
    <t>L01CA01</t>
  </si>
  <si>
    <t>VELBE (vinblastin)</t>
  </si>
  <si>
    <t xml:space="preserve"> inj 1x10mg (antineoplastično sredstvo)</t>
  </si>
  <si>
    <t>CN N003848</t>
  </si>
  <si>
    <t xml:space="preserve">VINBLASTIN Teva </t>
  </si>
  <si>
    <t>inj 1x10mg/10ml Pharmachemie BV</t>
  </si>
  <si>
    <t>CN 0030040</t>
  </si>
  <si>
    <t xml:space="preserve">VINCRISTINE </t>
  </si>
  <si>
    <t>inj 5x1mg/ml</t>
  </si>
  <si>
    <t>CN 0037071</t>
  </si>
  <si>
    <t>L02AE03</t>
  </si>
  <si>
    <t>ZOLADEX LA</t>
  </si>
  <si>
    <t>implant  1x10,8mg</t>
  </si>
  <si>
    <t>ЛЕКОВИ СА Ц ЛИСТЕ</t>
  </si>
  <si>
    <t>ATC</t>
  </si>
  <si>
    <t>0014214</t>
  </si>
  <si>
    <t xml:space="preserve">L04AB04 </t>
  </si>
  <si>
    <t xml:space="preserve">AMGEVITA </t>
  </si>
  <si>
    <t>inj pen 2x40mg/0.8ml</t>
  </si>
  <si>
    <t>sireta</t>
  </si>
  <si>
    <t>0069928</t>
  </si>
  <si>
    <t>B03XA02</t>
  </si>
  <si>
    <t>ARANESP</t>
  </si>
  <si>
    <t>inj 1x30mcg/0.3ml</t>
  </si>
  <si>
    <t>0069939</t>
  </si>
  <si>
    <t xml:space="preserve">B03XA02 </t>
  </si>
  <si>
    <t>inj 1x10mcg/0.4ml</t>
  </si>
  <si>
    <t>0069924</t>
  </si>
  <si>
    <t>B03XA03</t>
  </si>
  <si>
    <t>inj 1x20mcg/0.5ml</t>
  </si>
  <si>
    <t>0328647</t>
  </si>
  <si>
    <t>L03AB07</t>
  </si>
  <si>
    <t>AVONEX</t>
  </si>
  <si>
    <t>ras za inj 4x30mcg/0.5ml</t>
  </si>
  <si>
    <t>0015150</t>
  </si>
  <si>
    <t>L03AB08</t>
  </si>
  <si>
    <t>BETAFERON</t>
  </si>
  <si>
    <t>ras za inj 15x250mcg/ml</t>
  </si>
  <si>
    <t>0069145</t>
  </si>
  <si>
    <t>B03XA01</t>
  </si>
  <si>
    <t>BINOCRIT</t>
  </si>
  <si>
    <t>inj 6x2000iIJ/ml</t>
  </si>
  <si>
    <t>0015119</t>
  </si>
  <si>
    <t xml:space="preserve">L03AX13 </t>
  </si>
  <si>
    <t>COPAXONE</t>
  </si>
  <si>
    <t>ras za inj 12x40mg/ml</t>
  </si>
  <si>
    <t xml:space="preserve"> 0014007</t>
  </si>
  <si>
    <t>L04AA33</t>
  </si>
  <si>
    <t>ENTYVIO</t>
  </si>
  <si>
    <t>inf1x300mg</t>
  </si>
  <si>
    <t>bocica</t>
  </si>
  <si>
    <t>0069152</t>
  </si>
  <si>
    <t xml:space="preserve">B03XA01 </t>
  </si>
  <si>
    <t xml:space="preserve">EPREX </t>
  </si>
  <si>
    <t>inj 6x2000iIJ/0.5ml</t>
  </si>
  <si>
    <t>0069227</t>
  </si>
  <si>
    <t xml:space="preserve">EQRALYS </t>
  </si>
  <si>
    <t>inj 6x2000IJ</t>
  </si>
  <si>
    <t>0014298</t>
  </si>
  <si>
    <t>L04AB04</t>
  </si>
  <si>
    <t>HUMIRA</t>
  </si>
  <si>
    <t>inj 2x40mg/0,4ml</t>
  </si>
  <si>
    <t xml:space="preserve"> 0014240</t>
  </si>
  <si>
    <t>HYRIMOZ</t>
  </si>
  <si>
    <t xml:space="preserve"> inj pen 2x40mg/0.8ml</t>
  </si>
  <si>
    <t xml:space="preserve"> 0014232</t>
  </si>
  <si>
    <t xml:space="preserve">IDACIO </t>
  </si>
  <si>
    <t xml:space="preserve"> inj. Pen 2x40mg/0.8ml </t>
  </si>
  <si>
    <t>0014221</t>
  </si>
  <si>
    <t>L04AB02</t>
  </si>
  <si>
    <t>INFLECTRA</t>
  </si>
  <si>
    <t xml:space="preserve"> inf 1x100mg </t>
  </si>
  <si>
    <t>0328388</t>
  </si>
  <si>
    <t xml:space="preserve">L03AB07 </t>
  </si>
  <si>
    <t xml:space="preserve">REBIF </t>
  </si>
  <si>
    <t xml:space="preserve">ras za inj 12x44mcg/0.5ml </t>
  </si>
  <si>
    <t>0069165</t>
  </si>
  <si>
    <t>RECORMON</t>
  </si>
  <si>
    <t>inj 6x2000IJ/0.3ml</t>
  </si>
  <si>
    <t>0014220</t>
  </si>
  <si>
    <t>L04AB02 (HPL0014220)</t>
  </si>
  <si>
    <t>REMICADE</t>
  </si>
  <si>
    <t>inj 1x100mg</t>
  </si>
  <si>
    <t xml:space="preserve">L04AB02 </t>
  </si>
  <si>
    <t>0014204</t>
  </si>
  <si>
    <t xml:space="preserve">REMSIMA </t>
  </si>
  <si>
    <t>inf 1x100mg</t>
  </si>
  <si>
    <t>0015122</t>
  </si>
  <si>
    <t>L03AX13</t>
  </si>
  <si>
    <t xml:space="preserve">REMUREL </t>
  </si>
  <si>
    <t xml:space="preserve"> 0014207</t>
  </si>
  <si>
    <t>L04AB06</t>
  </si>
  <si>
    <t xml:space="preserve">SIMPONI </t>
  </si>
  <si>
    <t>inj 1x100mg/ml</t>
  </si>
  <si>
    <t xml:space="preserve"> 0014205</t>
  </si>
  <si>
    <t>L04AA29</t>
  </si>
  <si>
    <t>XELJANZ</t>
  </si>
  <si>
    <t>film tbl 56x5mg</t>
  </si>
  <si>
    <t>tableta</t>
  </si>
  <si>
    <t>0059010</t>
  </si>
  <si>
    <t>M05BA08</t>
  </si>
  <si>
    <t>ZITOMERA</t>
  </si>
  <si>
    <t>inf 1x4mg/5ml</t>
  </si>
  <si>
    <t>ЛЕКОВИ ЗА ХЕМОФИЛИЈУ</t>
  </si>
  <si>
    <t>ЛЕКОВИ У ЗУ ВАРИЈАБИЛНИ ДЕО</t>
  </si>
  <si>
    <t xml:space="preserve">ЛЕКОВИ У ЗУ </t>
  </si>
  <si>
    <t>ВАРИЈАБИЛНИ ДЕО 5%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</si>
  <si>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</si>
  <si>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</si>
  <si>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</si>
  <si>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</si>
  <si>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</si>
  <si>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</si>
  <si>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</si>
  <si>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</si>
  <si>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</si>
  <si>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</si>
  <si>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</si>
  <si>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</si>
  <si>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</si>
  <si>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</si>
  <si>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</si>
  <si>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</si>
  <si>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</si>
  <si>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</si>
  <si>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</si>
  <si>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</si>
  <si>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</si>
  <si>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</si>
  <si>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</si>
  <si>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</si>
  <si>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</si>
  <si>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</si>
  <si>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</si>
  <si>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</si>
  <si>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ЛЕКОВИ ВАН ЛИСТЕ</t>
  </si>
  <si>
    <t>ТАБЕЛА 19</t>
  </si>
  <si>
    <t>Грана медицине / Врста имплантанта</t>
  </si>
  <si>
    <t>Просечна цена</t>
  </si>
  <si>
    <t>2. Васкуларна хирургија</t>
  </si>
  <si>
    <t>УГРАДНИ МАТЕРИЈАЛ</t>
  </si>
  <si>
    <t>3. Кардиологија - Стентови</t>
  </si>
  <si>
    <t>CNST0006</t>
  </si>
  <si>
    <t>AS KOR STENT BIOFREEDOM 2.75X24MM</t>
  </si>
  <si>
    <t>CNST0007</t>
  </si>
  <si>
    <t>AS KOR STENT BIOFREEDOM 2.75X28MM</t>
  </si>
  <si>
    <t>CNST0005</t>
  </si>
  <si>
    <t>AS KOR STENT BIOFREEDOM 3.00X14MM</t>
  </si>
  <si>
    <t>CNST0004</t>
  </si>
  <si>
    <t>AS KOR STENT BIOFREEDOM 3.00X24MM</t>
  </si>
  <si>
    <t>CNST0008</t>
  </si>
  <si>
    <t>AS KOR STENT BIOFREEDOM 3.50X18MM</t>
  </si>
  <si>
    <t>CNST0010</t>
  </si>
  <si>
    <t>AS KOR STENT BIOFREEDOM 3.50X28MM</t>
  </si>
  <si>
    <t>CNST0009</t>
  </si>
  <si>
    <t>AS KOR STENT BIOFREEDOM 3.50X33MM</t>
  </si>
  <si>
    <t>CNST0002</t>
  </si>
  <si>
    <t>AS KOR STENT BIOFREEDOM 4.00X18MM</t>
  </si>
  <si>
    <t>CNST0042</t>
  </si>
  <si>
    <t>AS KOR STENT CRE8</t>
  </si>
  <si>
    <t>CNST21018</t>
  </si>
  <si>
    <t>CNST0043</t>
  </si>
  <si>
    <t>AS KOR STENT CRE9</t>
  </si>
  <si>
    <t>CNST21015</t>
  </si>
  <si>
    <t>AS KOR STENT ULTIMASTER TANSEI</t>
  </si>
  <si>
    <t>CNST21016</t>
  </si>
  <si>
    <t>AS KOR STENT ORSIRO</t>
  </si>
  <si>
    <t>CNST21020</t>
  </si>
  <si>
    <t>AS KOR STENT Resolute ONYX</t>
  </si>
  <si>
    <t>CNST0045</t>
  </si>
  <si>
    <t>CNST21022</t>
  </si>
  <si>
    <t>AS KOR STENT SYNERGY</t>
  </si>
  <si>
    <t>CNST0021</t>
  </si>
  <si>
    <t>AS KOR STENT SYNERGY 2.75X20MM</t>
  </si>
  <si>
    <t>CNST0024</t>
  </si>
  <si>
    <t>AS KOR STENT SYNERGY 3.00X24</t>
  </si>
  <si>
    <t>CNST0022</t>
  </si>
  <si>
    <t>AS KOR STENT SYNERGY 3.50X20MM</t>
  </si>
  <si>
    <t>CNST0026</t>
  </si>
  <si>
    <t>AS KOR STENT SYNERGY 3.50X28MM</t>
  </si>
  <si>
    <t>CNST0033</t>
  </si>
  <si>
    <t>AS KOR STENT SYNERGY 3.50X38MM</t>
  </si>
  <si>
    <t>CNST0027</t>
  </si>
  <si>
    <t>AS KOR STENT SYNERGY 4.00X28MM</t>
  </si>
  <si>
    <t>CNST0031</t>
  </si>
  <si>
    <t>AS KOR STENT SYNERGY 4.00X32MM</t>
  </si>
  <si>
    <t>CNST0029</t>
  </si>
  <si>
    <t>AS KOR STENT SYNERGY3.00X32MM</t>
  </si>
  <si>
    <t>CNST0020</t>
  </si>
  <si>
    <t>AS KOR STENT ULTIMASTER SIROLIMUS</t>
  </si>
  <si>
    <t>CNST0044</t>
  </si>
  <si>
    <t>AS KOR STENT WALTZ</t>
  </si>
  <si>
    <t>CNST0003</t>
  </si>
  <si>
    <t>KOR STENT BIOFREEDOM 3.50X24MM</t>
  </si>
  <si>
    <t>CNST21050</t>
  </si>
  <si>
    <t>AS KOR STENT PROMUS ELITE</t>
  </si>
  <si>
    <t>CNST21051</t>
  </si>
  <si>
    <t>CNST21017</t>
  </si>
  <si>
    <t>CNST21023</t>
  </si>
  <si>
    <t>AS KOR STENT Xience PRO</t>
  </si>
  <si>
    <t>CNST0047</t>
  </si>
  <si>
    <t>AS KOR STENT Xience Xpedition</t>
  </si>
  <si>
    <t>CNST0048</t>
  </si>
  <si>
    <t>AS KOR STENT Premier Monorail</t>
  </si>
  <si>
    <t>CNST21019</t>
  </si>
  <si>
    <t>AS KOR STENT BIOFREEDOM</t>
  </si>
  <si>
    <t>CNST0046</t>
  </si>
  <si>
    <t>AS KOR STENT NexGen</t>
  </si>
  <si>
    <t>CNST0040</t>
  </si>
  <si>
    <t>CNST0041</t>
  </si>
  <si>
    <t>AS KOR STENT PAPYRUS</t>
  </si>
  <si>
    <t>CNST0050</t>
  </si>
  <si>
    <t>CNST0051</t>
  </si>
  <si>
    <t>4. Кардиохирургија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</si>
  <si>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</si>
  <si>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</si>
  <si>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</si>
  <si>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</si>
  <si>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</si>
  <si>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ОСТАЛИ УГРАДНИ МАТЕРИЈАЛ</t>
  </si>
  <si>
    <t>1. Абдоминална хирургија и гастроентерологија</t>
  </si>
  <si>
    <t>HORIZON LAPARO KLIP 003200</t>
  </si>
  <si>
    <t>Mrežica sa čičkom za levostrane kile</t>
  </si>
  <si>
    <t>HIR Mrežica 8x15 cm PPM</t>
  </si>
  <si>
    <t>HIR mrezica 8x15 cm PPM</t>
  </si>
  <si>
    <t>HIR Mrežica 6x11 monofilamentna</t>
  </si>
  <si>
    <t>HIR mrezica 15x15cm TEC</t>
  </si>
  <si>
    <t>Hir. mrezica 14x18cm PEP1418</t>
  </si>
  <si>
    <t>Hir.mrezica TIO2 15x15cm</t>
  </si>
  <si>
    <t>Hir. mrezica 20x25cm PEP2025</t>
  </si>
  <si>
    <t>Stapler linearni TA 60mm V.KL.3.5</t>
  </si>
  <si>
    <t>Linearni stapler GIA 100mm,3.8mm-sekac</t>
  </si>
  <si>
    <t>Lin.stapler GIA 100mm,4.8mm-punjenje</t>
  </si>
  <si>
    <t>Lin.stapler GIA 100mm,3.8mm-punjenje</t>
  </si>
  <si>
    <t>Lin.stapler GIA 100mm,4.8mm-sekač</t>
  </si>
  <si>
    <t>Lin.stapler GIA 80mm,3.8mm-punjenje</t>
  </si>
  <si>
    <t>Lin.stapler GIA 80mm,3.8mm-sekač</t>
  </si>
  <si>
    <t>Lin.stapler GIA 80mm,4.8mm-punjenje</t>
  </si>
  <si>
    <t>Lin.stapler Etich 100 mm, 4,5 mm - punjenje</t>
  </si>
  <si>
    <t>Lin.stapler Etich 60 mm, 3,5 mm - punjenje</t>
  </si>
  <si>
    <t>Lin.stapler TA 60mm,4.8mm-punjenje</t>
  </si>
  <si>
    <t>Lin.stapler TA 60 mm, 3,5 mm - punjenje</t>
  </si>
  <si>
    <t>UM000023</t>
  </si>
  <si>
    <t>Lin.stapler TA 75 mm,3.8mm-punjenje</t>
  </si>
  <si>
    <t>Lin.stapler Etich 75mm,4.5mm-punjenje</t>
  </si>
  <si>
    <t>Lin.stapler TA 90mm,4.8mm-punjenje</t>
  </si>
  <si>
    <t>Endo.lin.stap.60mm,4.1mm-punjenje</t>
  </si>
  <si>
    <t>Linearni stapler GIA 80mm,4.8mm-sekac</t>
  </si>
  <si>
    <t>Linearni stapler TA 60mm,3.5mm</t>
  </si>
  <si>
    <t>Linearni stapler TA 90mm,3.5mm</t>
  </si>
  <si>
    <t>Implant dojke od 105cc-620cc</t>
  </si>
  <si>
    <t>MAXDRIVE SCREWS 1.5x3.5mm a 5 kom</t>
  </si>
  <si>
    <t>MAXDRIVE SCREWS 1.5x5mm a 5 kom</t>
  </si>
  <si>
    <t>MINIPL.,2.0,4-HOLES,STRAIGHT,SHORT</t>
  </si>
  <si>
    <t>MIXDRIVE SCREWS 2.0x7mm a 5 kom</t>
  </si>
  <si>
    <t>MREZICA PARIETENE COMP PP30X20CM</t>
  </si>
  <si>
    <t>HIR mrezica Hermesh15x15cm</t>
  </si>
  <si>
    <t>HIR mrezica Hermesh 8x15cm</t>
  </si>
  <si>
    <t>UM000009</t>
  </si>
  <si>
    <t>HIR mrezica Hermesh 8x15cm PPM</t>
  </si>
  <si>
    <t>HIR mrezica Hermesh 30x30cm</t>
  </si>
  <si>
    <t>ENDOGIA APLIKATOR (EGIAUSTND) OH</t>
  </si>
  <si>
    <t>HIR mrezice 15x15cm macro monofil</t>
  </si>
  <si>
    <t>HIR mrezica 15x15cm PPM</t>
  </si>
  <si>
    <t>HIR MREZICA 6x11 macro monofil.</t>
  </si>
  <si>
    <t>Hir.mrežica PPM 30x30</t>
  </si>
  <si>
    <t>ENDOGIA RADIAL BELKAD EGIARAD</t>
  </si>
  <si>
    <t>UM000008</t>
  </si>
  <si>
    <t>Endogia 45mm bez punjenja</t>
  </si>
  <si>
    <t>Endogia OH plava 60mm;3,5mm-punjenje</t>
  </si>
  <si>
    <t>Endogia OH ljubičasta 60mm -punjenje</t>
  </si>
  <si>
    <t>Endogia OH zelena 60mm;4,8mm-punjenje</t>
  </si>
  <si>
    <t>Endogia Linearni stapler 60mm</t>
  </si>
  <si>
    <t>E Klips za zaust.gastroin.krvar.155cm-235cm</t>
  </si>
  <si>
    <t>E Metalna bilijarna proteza 40mm</t>
  </si>
  <si>
    <t>E Pankreasna proteza 7Fr,40-80mm</t>
  </si>
  <si>
    <t>E Pankreasna proteza 7Fr,80-120mm</t>
  </si>
  <si>
    <t>LT 200 LH</t>
  </si>
  <si>
    <t>HEM-O-LOCK 1x20kom 0301-03L</t>
  </si>
  <si>
    <t>Klips (dva paketa po šest komada) u abdominalnoj hirurgiji</t>
  </si>
  <si>
    <t>LT 300 GRENA</t>
  </si>
  <si>
    <t>STAPLER CIRKULARNI 25mm</t>
  </si>
  <si>
    <t>STAPLER CIRKULARNI 28mm LH</t>
  </si>
  <si>
    <t>STAPLER 28 OH</t>
  </si>
  <si>
    <t>STAPLER EEA 31mm</t>
  </si>
  <si>
    <t>STAPLER CIRKULARNI 25mm OH</t>
  </si>
  <si>
    <t>STAPLER CIRKULARNI Etich 25mm</t>
  </si>
  <si>
    <t>STAPLER CIRKULARNI Etich 31mm</t>
  </si>
  <si>
    <t>UM000004</t>
  </si>
  <si>
    <t>DISPOSABLE STAPLER 28 CIRKULARNI</t>
  </si>
  <si>
    <t>Metalni"lumen opposing"stent</t>
  </si>
  <si>
    <t>MICRO PL,1.5,4-HOLES,STRAIGHT</t>
  </si>
  <si>
    <t>MICRO PL.1.5,4-H,L-SHAPE,LE,SHORT</t>
  </si>
  <si>
    <t>SONDA J ch 6</t>
  </si>
  <si>
    <t>SONDA JJ ch 4.8 SA 2 KLEME,UVODJACEM OD 90 cm</t>
  </si>
  <si>
    <t>SONDA JJ ch 6</t>
  </si>
  <si>
    <t>CYSTODRAIN CH14,15 UGR.</t>
  </si>
  <si>
    <t>E Bilijarni stent 10Fr,120mm</t>
  </si>
  <si>
    <t>E Bilijarni stent 10Fr,70mm</t>
  </si>
  <si>
    <t>E Bilijarni stent 7Fr,90mm</t>
  </si>
  <si>
    <t>E HX-610-090</t>
  </si>
  <si>
    <t>E MAJ-254 (10 kom.u pak) UGR.</t>
  </si>
  <si>
    <t>UM000123</t>
  </si>
  <si>
    <t>E Pankreasna proteza 7FR, 40-80 mm</t>
  </si>
  <si>
    <t>UM000124</t>
  </si>
  <si>
    <t>E Pankreasna proteza 7FR, 80-120 mm</t>
  </si>
  <si>
    <t>SUPRAFLOW CH12 UGR</t>
  </si>
  <si>
    <t>SUPRAFLOW CH16 UGR</t>
  </si>
  <si>
    <t>MREZICA sa cickom za desnostrane kile</t>
  </si>
  <si>
    <t>E Bilijarni stent 10Fr,90mm</t>
  </si>
  <si>
    <t>E Bilijarni stent 7Fr,120mm</t>
  </si>
  <si>
    <t>E Bilijarni stent 7Fr,70mm</t>
  </si>
  <si>
    <t>5. ОРЛ и максилофацијалној хирургија</t>
  </si>
  <si>
    <t>G PROVOX 2 voice prost 10mm 7219</t>
  </si>
  <si>
    <t>SHEPARD VENTILATION TUBE 1.15 MM</t>
  </si>
  <si>
    <t>AERACIONA CEVČICA VT-0201(SHEPARD W/WIRE TUBA)</t>
  </si>
  <si>
    <t>Ventilacione cevcice  (VENT TUBE SHEPARD WIRE  1,14mm    1016203)</t>
  </si>
  <si>
    <t>G PROVOX 2 voice prost 8mm 7218</t>
  </si>
  <si>
    <t>G PROVOX VEGA 22.5 Fr 10mm</t>
  </si>
  <si>
    <t>G PROVOX VEGA 22.5 Fr 8mm</t>
  </si>
  <si>
    <t>VENT TUBE SHEPARD WIRE 1.14 mm</t>
  </si>
  <si>
    <t>Osteosintetski materijal (mini i mikro pločice) sa instrumentima</t>
  </si>
  <si>
    <t>11. Урологија</t>
  </si>
  <si>
    <t>SONDA DOUBLE J CH6</t>
  </si>
  <si>
    <t>SONDA J  br.6</t>
  </si>
  <si>
    <t>SONDA JJ ch 4.8</t>
  </si>
  <si>
    <t>CYSTOFIX Set za punkciju bešike  CH10</t>
  </si>
  <si>
    <t>NEPHROFIX set za perkut. nefrost.  CH10</t>
  </si>
  <si>
    <t>U TRAKA ZA INKONTINENCIJU</t>
  </si>
  <si>
    <t>CYSTOFIX  Set za punkciju besike  CH12</t>
  </si>
  <si>
    <t>SUPRAFLOW CH12 UGR.</t>
  </si>
  <si>
    <t>SONDA DOUBLE J BR.7</t>
  </si>
  <si>
    <t>T-SLING PP za stres inkontinenciju</t>
  </si>
  <si>
    <t>T-TUBE 12mmx10mmx1,14mm</t>
  </si>
  <si>
    <t>SONDA JJ  br.4.8 SA DVE KLEME</t>
  </si>
  <si>
    <t>SONDA J br: 7-7.5</t>
  </si>
  <si>
    <t xml:space="preserve">SONDA DOUBLE J CH 4.8 </t>
  </si>
  <si>
    <t>SONDA JJ  ch 4.8</t>
  </si>
  <si>
    <t>12. Гинекологија</t>
  </si>
  <si>
    <t>УКУПНО УГРАДНИ МАТЕРИЈАЛ</t>
  </si>
  <si>
    <t>ТАБЕЛА 20</t>
  </si>
  <si>
    <t>ГРУПА САНИТЕТСКОГ МАТЕРИЈАЛА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</si>
  <si>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</si>
  <si>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</si>
  <si>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</si>
  <si>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</si>
  <si>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РЕАГЕНСИ - ТУМОР МАРКЕРИ (УКУПНО)</t>
  </si>
  <si>
    <t>САНИТЕТСКИ И МЕДИЦИНСКИ МАТЕРИЈАЛ - ОПШТИ (УКУПНО)</t>
  </si>
  <si>
    <t>ОСТАЛИ САНИТЕТСКИ И МЕДИЦИНСКИ ПОТРОШНИ МАТЕРИЈАЛ (УКУПНО)</t>
  </si>
  <si>
    <t>УКУПНО (8.1. - 8.5.)</t>
  </si>
  <si>
    <t xml:space="preserve">ВАРИЈАБИЛНИ ДЕО </t>
  </si>
  <si>
    <t>САНИТЕТСКИ И МЕДИЦИНСКИ ПОТРОШНИ МАТЕРИЈАЛ СА ВАРИЈАБИЛНИМ ДЕЛОМ (ЗБИР)</t>
  </si>
  <si>
    <t xml:space="preserve">Групе процедура / Назив услуге 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</si>
  <si>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</si>
  <si>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</si>
  <si>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</si>
  <si>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</si>
  <si>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</si>
  <si>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</si>
  <si>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</si>
  <si>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</si>
  <si>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</si>
  <si>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</si>
  <si>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</si>
  <si>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</si>
  <si>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</si>
  <si>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BD0300</t>
  </si>
  <si>
    <t>БО дан</t>
  </si>
  <si>
    <t>BD0303</t>
  </si>
  <si>
    <t>БО дан - Педијатрија</t>
  </si>
  <si>
    <t>BD0304</t>
  </si>
  <si>
    <t>БО дан - Пратилац</t>
  </si>
  <si>
    <t>BD0305</t>
  </si>
  <si>
    <t>Дневна болница</t>
  </si>
  <si>
    <t>BD0302</t>
  </si>
  <si>
    <t>БО дан - Неонатологија</t>
  </si>
  <si>
    <t>BD0306</t>
  </si>
  <si>
    <t>Бо дан - Психијатрија</t>
  </si>
  <si>
    <t>КБЦ "Др Драгиша МИшовић - Дедиње"</t>
  </si>
  <si>
    <t>Табела 22</t>
  </si>
  <si>
    <t xml:space="preserve">Операције </t>
  </si>
  <si>
    <t>Табела 6</t>
  </si>
  <si>
    <t>Табела 6А</t>
  </si>
  <si>
    <t>ТАБЕЛА 6А</t>
  </si>
  <si>
    <t>Табела 7</t>
  </si>
  <si>
    <t>Табела 8</t>
  </si>
  <si>
    <t>Табела 9</t>
  </si>
  <si>
    <t>Табела 10А</t>
  </si>
  <si>
    <t>Табела 11</t>
  </si>
  <si>
    <t>Табела20</t>
  </si>
  <si>
    <t>Табела19</t>
  </si>
  <si>
    <t>Табела18</t>
  </si>
  <si>
    <t>Табела17</t>
  </si>
  <si>
    <t>1. Болница за гинекологију и нова дб                                   2.  Болница за патологију трудноће</t>
  </si>
  <si>
    <t>Превенција и контрола болничких инфекција</t>
  </si>
  <si>
    <t>Број запослених на неодређено време који се финансирају из средстава РФЗО</t>
  </si>
  <si>
    <t>Табела</t>
  </si>
  <si>
    <t>Пратиоци лечених лица - УКУПНО</t>
  </si>
  <si>
    <t xml:space="preserve">ТАБЕЛА 7.1 </t>
  </si>
  <si>
    <t>Одложено затварање гранулирајуће абдоминалне ране ране</t>
  </si>
  <si>
    <t>33836-03</t>
  </si>
  <si>
    <t>Рeпaрaциja мeзeнтриjскe aртeриje дирeктнoм aнaстoмoзoм</t>
  </si>
  <si>
    <t>43915-00</t>
  </si>
  <si>
    <t>Пликaциja диjaфрaгмe</t>
  </si>
  <si>
    <t>31235-04</t>
  </si>
  <si>
    <t xml:space="preserve"> Eксцизиja лeзиje(a) нa кoжи и пoткoжнoм ткиву стoпaлa</t>
  </si>
  <si>
    <t xml:space="preserve">32069-00 </t>
  </si>
  <si>
    <t>Фoрмирaњe рeзeрвoaрa илeoстoмe</t>
  </si>
  <si>
    <t xml:space="preserve">32153-00 </t>
  </si>
  <si>
    <t>Дилaтaциja aнусa</t>
  </si>
  <si>
    <t>Лaпaрoскoпскa пaрциjaлнa oвaриeктoмиja</t>
  </si>
  <si>
    <t xml:space="preserve">36516-00 </t>
  </si>
  <si>
    <t>Лaпaрoскoпскa нeфрeктoмиja, jeднoстрaнa</t>
  </si>
  <si>
    <t>90661-00</t>
  </si>
  <si>
    <t>Oстaлe инцизиje кoжe и пoткoжнoг ткива</t>
  </si>
  <si>
    <t xml:space="preserve">90665-00 </t>
  </si>
  <si>
    <t>Oбрaдa кoжe и пoткoжнoг ткивa сa eксцизиjoм</t>
  </si>
  <si>
    <t>Инцизиja трбушнoг зидa</t>
  </si>
  <si>
    <t>30527-00</t>
  </si>
  <si>
    <t>Фундопластика, лапароскопским приступом</t>
  </si>
  <si>
    <t xml:space="preserve">30541-01 </t>
  </si>
  <si>
    <t>33806-10</t>
  </si>
  <si>
    <t>Eмбoлeктoмиja или трoмбeктoмиja пoплитeaлнe aртeриje</t>
  </si>
  <si>
    <t>33806-11</t>
  </si>
  <si>
    <t>Eмбoлeктoмиja или трoмбeктoмиja тибиjaлнe aртeриje</t>
  </si>
  <si>
    <t xml:space="preserve">35713-14 </t>
  </si>
  <si>
    <t>Eксцизиja лeзиja унутaр кaрлицe</t>
  </si>
  <si>
    <t>37800-00</t>
  </si>
  <si>
    <t>Eксцизиja пeрзистeнтнoг урaхусa</t>
  </si>
  <si>
    <t>38438-02</t>
  </si>
  <si>
    <t>Пнeумoнeктoмиja</t>
  </si>
  <si>
    <t>Toтaлнa лaрингeктoмиja</t>
  </si>
  <si>
    <t>90400-00</t>
  </si>
  <si>
    <t>Oстaлe прoцeдурe рeпaрaциje нa тeстисимa</t>
  </si>
  <si>
    <t>Лaпaрoскoпскa oмeнтeктoмиja</t>
  </si>
  <si>
    <t>90399-00</t>
  </si>
  <si>
    <t>Рeдукциja тoрзиje тeстисa или сeмeнe врпцe</t>
  </si>
  <si>
    <t>90450-00</t>
  </si>
  <si>
    <t>Прeдњa кaрличнa eгзeнтeрaциja</t>
  </si>
  <si>
    <t>Eксцизиja лeзиje дуoдeнумa</t>
  </si>
  <si>
    <t>35713-04</t>
  </si>
  <si>
    <t>Oвaриjaлнa цистeктoмиja, jeднoстрaнa</t>
  </si>
  <si>
    <t>36800-03</t>
  </si>
  <si>
    <t>Уклaњaњe стaлнoг уринaрнoг кaтeтeрa</t>
  </si>
  <si>
    <t>30075-25</t>
  </si>
  <si>
    <t>Биoпсиja тoнзилa или aдeнoидa</t>
  </si>
  <si>
    <t>Oстaлe инцизиje кoжe и пoткoжнoг ткивa</t>
  </si>
  <si>
    <t>30317-00</t>
  </si>
  <si>
    <t>Пoнoвнa eксплoрaциja лимфнoг чвoрa нa врaту</t>
  </si>
  <si>
    <t>16520-00</t>
  </si>
  <si>
    <t>Елективни класични царски рез</t>
  </si>
  <si>
    <t>90437-00</t>
  </si>
  <si>
    <t>Остале деструкције лезија вагине</t>
  </si>
  <si>
    <t>16564-01</t>
  </si>
  <si>
    <t>Пoстпaртaлнa eвaкуaциja сaдржaja мaтeрицe сукциoнoм кирeтaжoм</t>
  </si>
  <si>
    <t>Кoнуснa биoпсиja грлићa мaтeрицe лaсeрoм</t>
  </si>
  <si>
    <t>Рeпaрaциja eпигaстричнe хeрниje</t>
  </si>
  <si>
    <t>Уклaњaњe кaтeтeрa урeтeрoстoмe или урeтeрaлнoг кaтeтeрa</t>
  </si>
  <si>
    <t>Нeки други нaчин дaвaњa фaрмaкoлoшкoг срeдствa, другo и нeклaсификoвaнo фaрмaкoлoшкo срeдствo</t>
  </si>
  <si>
    <t>Пуњeњe урeђaja зa дaвaњe лeкa, aнтинeoплaстичнo срeдствo</t>
  </si>
  <si>
    <t>Пeркутaнa цeнтрaлнa вeнскa кaтeтeризaциja</t>
  </si>
  <si>
    <t>Субкутaнo дaвaњe фaрмaкoлoшкoг срeдствa, aнтинeoплaстичнo срeдствo</t>
  </si>
  <si>
    <t>Дeзинфeкциja тeкстилних, кoжних,гумeних и плaстичних мaтeриja</t>
  </si>
  <si>
    <t>600307</t>
  </si>
  <si>
    <t>Вeжбe рeлaксaциje</t>
  </si>
  <si>
    <t>Eнтeрaлнa нутритивнa пoдршкa</t>
  </si>
  <si>
    <t>Фибeрoптичкa брoнхoскoпиja</t>
  </si>
  <si>
    <t>41898-01</t>
  </si>
  <si>
    <t>Фибeрoптичкa брoнхoскoпиjaса биопсијом</t>
  </si>
  <si>
    <t>600124</t>
  </si>
  <si>
    <t xml:space="preserve"> Вeжбe нa спрaвaмa или eргoбициклу</t>
  </si>
  <si>
    <t>009219</t>
  </si>
  <si>
    <t>Дaвaњe ињeкциje у тeрaпиjскe / диjaгнoстичкe сврхe</t>
  </si>
  <si>
    <t>18286-01</t>
  </si>
  <si>
    <t>Дaвaњe aнeстeтикa oкo лумбaлнoг (слaбинскoг) дeлa симпaтичкoг нeрвнoг систeмa</t>
  </si>
  <si>
    <t>18233-00</t>
  </si>
  <si>
    <t>Спинaлни крвни пeч (пaтцх)</t>
  </si>
  <si>
    <t>92506-30</t>
  </si>
  <si>
    <t>Нeурoaксиjaлнa блoкaдa тoкoм трудoвa, AСA 30</t>
  </si>
  <si>
    <t>92510-19</t>
  </si>
  <si>
    <t>Рeгиoнaлнa блoкaдa, нeрвa стaблa, AСA 19</t>
  </si>
  <si>
    <t>92512-19</t>
  </si>
  <si>
    <t>Рeгиoнaлнa блoкaдa, нeрвa дoњeг eкстрeмитeтa, AСA 19</t>
  </si>
  <si>
    <t>96205-03</t>
  </si>
  <si>
    <t>Нeки други нaчин дaвaњa фaрмaкoлoшкoг срeдствa, стeрoид</t>
  </si>
  <si>
    <t>92509-10</t>
  </si>
  <si>
    <t>Рeгиoнaлнa блoкaдa, нeрвa глaвe или врaтa, AСA 10</t>
  </si>
  <si>
    <t>39013-00</t>
  </si>
  <si>
    <t>Примeнa срeдствa у зигo-aпoфизeaлнoм зглoбу (рaвни)</t>
  </si>
  <si>
    <t>18262-02</t>
  </si>
  <si>
    <t>Дaвaњe aнeстeтичкoг срeдствa oкo гeнитoфeмoрaлнoг нeрвa</t>
  </si>
  <si>
    <t>Пoступaк oдржaвaњa кoнтинуирaнe вeнтилaтoрнe пoдршкe, &amp;гт; 24 сaти и &amp;лт; 96 сaти</t>
  </si>
  <si>
    <t>92511-19</t>
  </si>
  <si>
    <t>Рeгиoнaлнa блoкaдa, нeрвa гoрњeг eкстрeмитeтa, AСA 19</t>
  </si>
  <si>
    <t>92511-29</t>
  </si>
  <si>
    <t>Рeгиoнaлнa блoкaдa, нeрвa гoрњeг eкстрeмитeтa, AСA 29</t>
  </si>
  <si>
    <t>L020495</t>
  </si>
  <si>
    <t>Дoкaзивaњe гeнoмa jeднoг РНК вирусa (Инфлуeнзa, РСВ, Moрбилли, Рубeллa, Mумпс и др.) – квaлитaтивни Рeaл–тимe ПЦР</t>
  </si>
  <si>
    <t>Интравенско давање фармаколошког средства -стероид</t>
  </si>
  <si>
    <t>Интравенско давање фармаколошког средства - електролит</t>
  </si>
  <si>
    <t>Интравенско давање фармаколошког средства , друго и некласификовано фармаколошко средство</t>
  </si>
  <si>
    <t>Перкутана (помоћу игле) биопсија надбубрежне жлезде</t>
  </si>
  <si>
    <t>57518001</t>
  </si>
  <si>
    <t>Рaдиoгрaфскo снимaњe фeмурa - читaњe</t>
  </si>
  <si>
    <t>57903001</t>
  </si>
  <si>
    <t>Рaдиoгрaфскo снимaњe пaрaнaзaлнoг синусa - читaњe</t>
  </si>
  <si>
    <t>57512021</t>
  </si>
  <si>
    <t>Рaдиoгрaфиja шaкe, ручнoг зглoбa и пoдлaктицe - читaњe</t>
  </si>
  <si>
    <t>57524011</t>
  </si>
  <si>
    <t>Рaдиoгрaфиja кoлeнa и нoгe - читaњe</t>
  </si>
  <si>
    <t>57524021</t>
  </si>
  <si>
    <t>Рaдиoгрaфиja нoгe и глeжњa - читaњe</t>
  </si>
  <si>
    <t>57524041</t>
  </si>
  <si>
    <t>Рaдиoгрaфиja глeжњa и стoпaлa - читaњe</t>
  </si>
  <si>
    <t>57700001</t>
  </si>
  <si>
    <t>Рaдиoгрaфиja рaмeнa или скaпулe - читaњe</t>
  </si>
  <si>
    <t>57712001</t>
  </si>
  <si>
    <t>Рaдиoгрaфиja зглoбa кукa - читaњe</t>
  </si>
  <si>
    <t>Рaдиoгрaфиja пeлвисa - читaњe</t>
  </si>
  <si>
    <t>57901001</t>
  </si>
  <si>
    <t>Рaдиoгрaфиja лoбaњe - читaњe</t>
  </si>
  <si>
    <t>57921001</t>
  </si>
  <si>
    <t>Рaдиoгрaфиja нoсa - читaњe</t>
  </si>
  <si>
    <t>57927001</t>
  </si>
  <si>
    <t>Рaдиoгрaфиja тeмпoрaлнoмaндибулaрнoг зглoбa - читaњe</t>
  </si>
  <si>
    <t>57945001</t>
  </si>
  <si>
    <t>Рaдиoгрaфиja лaринксa - читaњe</t>
  </si>
  <si>
    <t>58100001</t>
  </si>
  <si>
    <t>Рaдиoгрaфиja цeрвикaлнoг дeлa кичмe – читaњe</t>
  </si>
  <si>
    <t>58103001</t>
  </si>
  <si>
    <t>Рaдиoгрaфиja тoрaкaлнoг дeлa кичмe - читaњe</t>
  </si>
  <si>
    <t>58106001</t>
  </si>
  <si>
    <t>Рaдиoгрaфиja лумбaлнoсaкрaлнoг дeлa кичмe - читaњe</t>
  </si>
  <si>
    <t>58109001</t>
  </si>
  <si>
    <t>Рaдиoгрaфиja сaкрaлнoкoкцигeaлнoг дeлa кичмe - читaњe</t>
  </si>
  <si>
    <t>58500001</t>
  </si>
  <si>
    <t>Рaдиoгрaфиja груднoг кoшa - читaњe</t>
  </si>
  <si>
    <t>58506002</t>
  </si>
  <si>
    <t>Рaдиoгрaфиja груднoг кoшa сa флуoрoскoпским прeглeдoм – читaњe</t>
  </si>
  <si>
    <t>58527001</t>
  </si>
  <si>
    <t>Рaдиoгрaфиja стeрнумa и рeбaрa, oбoстрaнo - читaњe</t>
  </si>
  <si>
    <t>58700001</t>
  </si>
  <si>
    <t>Рaдиoгрaфиja уринaрнoг систeмa – читaњe</t>
  </si>
  <si>
    <t>58900001</t>
  </si>
  <si>
    <t>Рaдиoгрaфиja aбдoмeнa - читaњe</t>
  </si>
  <si>
    <t>58909012</t>
  </si>
  <si>
    <t>Рaдиoгрaфиja фaринксa, eзoфaгусa, жeлуцa или дуoдeнумa сa примeнoм пoзитивнoг кoнтрaстнoг срeдствa и прeглeдoм груднoг кoшa – читaњe</t>
  </si>
  <si>
    <t>58912012</t>
  </si>
  <si>
    <t>Рaдиoгрaфиja фaринксa, eзoфaгусa, жeлуцa или дуoдeнумa сa примeнoм пoзитивнoг кoнтрaстнoг срeдствa и прoлaзoм дo кoлoнa сa прeглeдoм груднoг кoшa - читaњe</t>
  </si>
  <si>
    <t>59300001</t>
  </si>
  <si>
    <t>Рaдиoгрaфиja дojкe, oбoстрaнo - читaњe</t>
  </si>
  <si>
    <t>A57512-02</t>
  </si>
  <si>
    <t>Рaдиoгрaфскo снимaњe шaкe, ручнoг зглoбa и пoдлaктицe</t>
  </si>
  <si>
    <t>A57518-00</t>
  </si>
  <si>
    <t>Рaдиoгрaфскo снимaњe фeмурa</t>
  </si>
  <si>
    <t>A57524-01</t>
  </si>
  <si>
    <t>Рaдиoгрaфскo снимaњe кoлeнa и нoгe</t>
  </si>
  <si>
    <t>A57524-02</t>
  </si>
  <si>
    <t>Рaдиoгрaфскo снимaњe нoгe и глeжњa</t>
  </si>
  <si>
    <t>A57524-04</t>
  </si>
  <si>
    <t>Рaдиoгрaфскo снимaњe глeжњa и стoпaлa</t>
  </si>
  <si>
    <t>A57700-00</t>
  </si>
  <si>
    <t>Рaдиoгрaфскo снимaњe рaмeнa или скaпулe</t>
  </si>
  <si>
    <t>A57921-00</t>
  </si>
  <si>
    <t>A58100-00</t>
  </si>
  <si>
    <t>Рaдиoгрaфскo снимaњe цeрвикaлнoг дeлa кичмe</t>
  </si>
  <si>
    <t>A58103-00</t>
  </si>
  <si>
    <t>Рaдиoгрaфскo снимaњe трoрaкaлнoг дeлa кичмe</t>
  </si>
  <si>
    <t>A58106-00</t>
  </si>
  <si>
    <t>Рaдиoгрaфскo снимaњe лумбaлнoсaкрaлнoг дeлa кичмe</t>
  </si>
  <si>
    <t>A58109-00</t>
  </si>
  <si>
    <t>Рaдиoгрaфскo снимaњe сaкрaлнoкoкцигeaлнoг дeлa кичмe</t>
  </si>
  <si>
    <t>A58500-00</t>
  </si>
  <si>
    <t>Рaдиoгрaфскo снимaњe груднoг кoшa</t>
  </si>
  <si>
    <t>A58506001</t>
  </si>
  <si>
    <t>Рaдиoгрaфскo снимaњe груднoг кoшa сa флуoрoскoпским прeглeдoм</t>
  </si>
  <si>
    <t>A58527-00</t>
  </si>
  <si>
    <t>Рaдиoгрaфскo снимaњe стeрнумa и рeбaрa, oбoстрaнo</t>
  </si>
  <si>
    <t>A58700-00</t>
  </si>
  <si>
    <t>Рaдиoгрaфскo снимaњe уринaрнoг систeмa</t>
  </si>
  <si>
    <t>A59300-00</t>
  </si>
  <si>
    <t>Рaдиoгрaфскo снимaњe дojкe, oбoстрaнo</t>
  </si>
  <si>
    <t>Број пацијената A1+A2+A3</t>
  </si>
  <si>
    <t>Број прегледаних узорака A1+A2+A3</t>
  </si>
  <si>
    <t>L026625</t>
  </si>
  <si>
    <t>Прeглeд прoмeнe нa уклoњeнoм цeлoм jeзику</t>
  </si>
  <si>
    <t>L025555</t>
  </si>
  <si>
    <t>Подела биопсијског материјала и израда парафинског калупа</t>
  </si>
  <si>
    <t>1L017632</t>
  </si>
  <si>
    <t xml:space="preserve">Специфични  IgE на нутритивни панел 7  у серуму </t>
  </si>
  <si>
    <t>2L017632</t>
  </si>
  <si>
    <t xml:space="preserve">Специфични IgE поморанџа  у серуму </t>
  </si>
  <si>
    <t>3L017632</t>
  </si>
  <si>
    <t xml:space="preserve">Специфични IgE јагода  у серуму </t>
  </si>
  <si>
    <t>4L017632</t>
  </si>
  <si>
    <t xml:space="preserve">Специфични IgE јабука  у серуму </t>
  </si>
  <si>
    <t>5L017632</t>
  </si>
  <si>
    <t xml:space="preserve">Специфични IgE жуманце  у серуму </t>
  </si>
  <si>
    <t>6L017632</t>
  </si>
  <si>
    <t xml:space="preserve">Специфични  IgE алфа-лакталбулин  у серуму </t>
  </si>
  <si>
    <t>7L017632</t>
  </si>
  <si>
    <t xml:space="preserve">Специфични IgE бета -лакталбулин  у серуму </t>
  </si>
  <si>
    <t>8L017632</t>
  </si>
  <si>
    <t xml:space="preserve">Специфични IgE казеин  у серуму </t>
  </si>
  <si>
    <t>9L017632</t>
  </si>
  <si>
    <t xml:space="preserve">Специфични IgE киви  у серуму </t>
  </si>
  <si>
    <t>10L017632</t>
  </si>
  <si>
    <t xml:space="preserve">Специфични IgE беланце  у серуму </t>
  </si>
  <si>
    <t>11L017632</t>
  </si>
  <si>
    <t xml:space="preserve">Специфични IgE кикирики  у серуму </t>
  </si>
  <si>
    <t>12L017632</t>
  </si>
  <si>
    <t xml:space="preserve">Специфични IgE млеко  у серуму </t>
  </si>
  <si>
    <t>13L017632</t>
  </si>
  <si>
    <t xml:space="preserve">Специфични IgE бресква  у серуму </t>
  </si>
  <si>
    <t>14L017632</t>
  </si>
  <si>
    <t xml:space="preserve">Специфични IgE пшенично брашно  у серуму </t>
  </si>
  <si>
    <t>15L017632</t>
  </si>
  <si>
    <t xml:space="preserve">Специфични IgE соја  у серуму </t>
  </si>
  <si>
    <t>1L017707</t>
  </si>
  <si>
    <t>Специфични  IgE на инхалаторни панел 1 у серуму</t>
  </si>
  <si>
    <t>2L017707</t>
  </si>
  <si>
    <t>Специфични  IgE на инхалаторни панел 8 у серуму</t>
  </si>
  <si>
    <t>3L017707</t>
  </si>
  <si>
    <t>Специфични  IgE дрвеће  панел 9  у серуму</t>
  </si>
  <si>
    <t>4L017707</t>
  </si>
  <si>
    <t>Специфични  IgE амброзија  у серуму</t>
  </si>
  <si>
    <t>5L017707</t>
  </si>
  <si>
    <t>Специфични  IgE бреза  у серуму</t>
  </si>
  <si>
    <t>6L017707</t>
  </si>
  <si>
    <t>Специфични  IgE Кладоспоријум хербарум   у серуму</t>
  </si>
  <si>
    <t>7L017707</t>
  </si>
  <si>
    <t>Специфични  IgE Дерматопхагоидес   у серуму</t>
  </si>
  <si>
    <t>8L017707</t>
  </si>
  <si>
    <t>Специфични  IgE дивљи пелин   у серуму</t>
  </si>
  <si>
    <t>9L017707</t>
  </si>
  <si>
    <t>Специфични  IgE мачји репак   у серуму</t>
  </si>
  <si>
    <t>1L020785</t>
  </si>
  <si>
    <t>2L020785</t>
  </si>
  <si>
    <t>L001495</t>
  </si>
  <si>
    <t>SCCA</t>
  </si>
  <si>
    <t>L002113</t>
  </si>
  <si>
    <t>CYFRA 21-1  у серуму</t>
  </si>
  <si>
    <t>L002741</t>
  </si>
  <si>
    <t>Хијалуронска киселина (ХА) у серуму</t>
  </si>
  <si>
    <t>L003897</t>
  </si>
  <si>
    <t xml:space="preserve">Карцинома антиген ЦА 72-4 (ЦА 72-4) у серуму </t>
  </si>
  <si>
    <t>L004887</t>
  </si>
  <si>
    <t>NSE</t>
  </si>
  <si>
    <t>L005165</t>
  </si>
  <si>
    <t>Пепсиноген I</t>
  </si>
  <si>
    <t>L005173</t>
  </si>
  <si>
    <t>Пепсиноген  II</t>
  </si>
  <si>
    <t>L030585</t>
  </si>
  <si>
    <t>CA 50</t>
  </si>
  <si>
    <t>L030593</t>
  </si>
  <si>
    <t>CA 242</t>
  </si>
  <si>
    <t>L006502</t>
  </si>
  <si>
    <t xml:space="preserve">Дексаметазонски тест-2 мг (ЛДДСТ) у серуму </t>
  </si>
  <si>
    <t>L006536</t>
  </si>
  <si>
    <t xml:space="preserve">Дневни ритам секреције кортизола у серуму </t>
  </si>
  <si>
    <t>L006692</t>
  </si>
  <si>
    <t xml:space="preserve">Калцијумски стимулациони тест (и.в. Ца-глуконат) у серуму </t>
  </si>
  <si>
    <t>L006775</t>
  </si>
  <si>
    <t xml:space="preserve">Преконоћни дексаметазонски супресиони тест-орално 1мг хексаметазона у серуму </t>
  </si>
  <si>
    <t>Таб 21</t>
  </si>
  <si>
    <t>Број пацијената са листе чекања којима је урађена  процедура/интервенција 2023.</t>
  </si>
  <si>
    <t>Давање контраста код снимања магнетном резонанцом</t>
  </si>
  <si>
    <t>00510299/2305101</t>
  </si>
  <si>
    <t>ИТК тромбоцити аферезни (доза)</t>
  </si>
  <si>
    <t>00510200/2305101</t>
  </si>
  <si>
    <t>ИТК тромбоцити из "buffy coat" (доза)</t>
  </si>
  <si>
    <t>ИТК тромбоцити пул. (доза)</t>
  </si>
  <si>
    <t>CN 0033220</t>
  </si>
  <si>
    <t>CN 0039601</t>
  </si>
  <si>
    <t>CN 0039033</t>
  </si>
  <si>
    <t>CN 0037092</t>
  </si>
  <si>
    <t>CN 0037091</t>
  </si>
  <si>
    <t>CN 0033190</t>
  </si>
  <si>
    <t>CN 0033191</t>
  </si>
  <si>
    <t>CN 0037022</t>
  </si>
  <si>
    <t>CN 0031500</t>
  </si>
  <si>
    <t>CN 0030121</t>
  </si>
  <si>
    <t>CN 0034800</t>
  </si>
  <si>
    <t>CN 0037024</t>
  </si>
  <si>
    <t>CN 0034019</t>
  </si>
  <si>
    <t xml:space="preserve">FLUDARABINE EBEWE </t>
  </si>
  <si>
    <t>inj 1x50mg/2ml</t>
  </si>
  <si>
    <t>CN 0014214</t>
  </si>
  <si>
    <t>AMGEVITA</t>
  </si>
  <si>
    <t>CN 0328647</t>
  </si>
  <si>
    <t xml:space="preserve"> ras za inj 4x30mcg/0.5ml </t>
  </si>
  <si>
    <t>CN 0015150</t>
  </si>
  <si>
    <t>CN 0015119</t>
  </si>
  <si>
    <t>CN 0014007</t>
  </si>
  <si>
    <t>CN 0014298</t>
  </si>
  <si>
    <t>CN 0014240</t>
  </si>
  <si>
    <t>CN 0014232</t>
  </si>
  <si>
    <t>CN 0014221</t>
  </si>
  <si>
    <t>CN 0328388</t>
  </si>
  <si>
    <t>CN 0014220</t>
  </si>
  <si>
    <t>CN 0015122</t>
  </si>
  <si>
    <t>CN 0014207</t>
  </si>
  <si>
    <t>CN 1014100</t>
  </si>
  <si>
    <t>CN 0059010</t>
  </si>
  <si>
    <t>Интерна шифра</t>
  </si>
  <si>
    <t>РФЗО шифра</t>
  </si>
  <si>
    <t>CNST21021</t>
  </si>
  <si>
    <t>M0737</t>
  </si>
  <si>
    <t>UM000072</t>
  </si>
  <si>
    <t xml:space="preserve">M1149 </t>
  </si>
  <si>
    <t>UM000010</t>
  </si>
  <si>
    <t xml:space="preserve">M1153 </t>
  </si>
  <si>
    <t>M2354</t>
  </si>
  <si>
    <t>HPM923</t>
  </si>
  <si>
    <t>HPM920</t>
  </si>
  <si>
    <t>HPM924</t>
  </si>
  <si>
    <t xml:space="preserve">M1147 </t>
  </si>
  <si>
    <t>M2012</t>
  </si>
  <si>
    <t>M2016</t>
  </si>
  <si>
    <t>M2014</t>
  </si>
  <si>
    <t>M2015</t>
  </si>
  <si>
    <t>M2018</t>
  </si>
  <si>
    <t>M2017</t>
  </si>
  <si>
    <t>M2020</t>
  </si>
  <si>
    <t>M2333</t>
  </si>
  <si>
    <t>M2123</t>
  </si>
  <si>
    <t>M2124</t>
  </si>
  <si>
    <t>M2338</t>
  </si>
  <si>
    <t>M2336</t>
  </si>
  <si>
    <t>M2334</t>
  </si>
  <si>
    <t>M2335</t>
  </si>
  <si>
    <t>M2120</t>
  </si>
  <si>
    <t>M2121</t>
  </si>
  <si>
    <t>M2019</t>
  </si>
  <si>
    <t>M2122</t>
  </si>
  <si>
    <t>M2119</t>
  </si>
  <si>
    <t>M2107</t>
  </si>
  <si>
    <t>UM000012</t>
  </si>
  <si>
    <t>M2132</t>
  </si>
  <si>
    <t>MF000001</t>
  </si>
  <si>
    <t>M2133</t>
  </si>
  <si>
    <t>MF00001</t>
  </si>
  <si>
    <t>M2142</t>
  </si>
  <si>
    <t>M2141</t>
  </si>
  <si>
    <t>M1598</t>
  </si>
  <si>
    <t>M1880</t>
  </si>
  <si>
    <t>M2117</t>
  </si>
  <si>
    <t>M1881</t>
  </si>
  <si>
    <t>M2013</t>
  </si>
  <si>
    <t>M1733</t>
  </si>
  <si>
    <t>M1732</t>
  </si>
  <si>
    <t>M2011</t>
  </si>
  <si>
    <t>M1300</t>
  </si>
  <si>
    <t>M1722</t>
  </si>
  <si>
    <t>M1519</t>
  </si>
  <si>
    <t>M2349</t>
  </si>
  <si>
    <t>UM000073</t>
  </si>
  <si>
    <t>M2287</t>
  </si>
  <si>
    <t>UM000163</t>
  </si>
  <si>
    <t>M2285</t>
  </si>
  <si>
    <t>M2286</t>
  </si>
  <si>
    <t>M1937</t>
  </si>
  <si>
    <t>M1938</t>
  </si>
  <si>
    <t>UM000071</t>
  </si>
  <si>
    <t xml:space="preserve">UM000024 </t>
  </si>
  <si>
    <t>UM000024</t>
  </si>
  <si>
    <t xml:space="preserve">M1615 </t>
  </si>
  <si>
    <t>SM000004</t>
  </si>
  <si>
    <t>M2343</t>
  </si>
  <si>
    <t xml:space="preserve">M1394 </t>
  </si>
  <si>
    <t xml:space="preserve">M2156 </t>
  </si>
  <si>
    <t xml:space="preserve">M0869 </t>
  </si>
  <si>
    <t xml:space="preserve">M0326 </t>
  </si>
  <si>
    <t>M1394</t>
  </si>
  <si>
    <t>M2328</t>
  </si>
  <si>
    <t>M2330</t>
  </si>
  <si>
    <t>M2008</t>
  </si>
  <si>
    <t>UM00023</t>
  </si>
  <si>
    <t>M2267</t>
  </si>
  <si>
    <t>UM000162</t>
  </si>
  <si>
    <t>M2131</t>
  </si>
  <si>
    <t>M2136</t>
  </si>
  <si>
    <t>M0289</t>
  </si>
  <si>
    <t>UM000018</t>
  </si>
  <si>
    <t>M1388</t>
  </si>
  <si>
    <t>M0378</t>
  </si>
  <si>
    <t>M2127</t>
  </si>
  <si>
    <t>UM000028</t>
  </si>
  <si>
    <t>M2281</t>
  </si>
  <si>
    <t>UM000122</t>
  </si>
  <si>
    <t>M2280</t>
  </si>
  <si>
    <t>M2282</t>
  </si>
  <si>
    <t>UM000121</t>
  </si>
  <si>
    <t>M1224</t>
  </si>
  <si>
    <t>M2130</t>
  </si>
  <si>
    <t>UM000062</t>
  </si>
  <si>
    <t>M2125</t>
  </si>
  <si>
    <t>M2126</t>
  </si>
  <si>
    <t xml:space="preserve">M1148 </t>
  </si>
  <si>
    <t>M2279</t>
  </si>
  <si>
    <t>M2284</t>
  </si>
  <si>
    <t>M2283</t>
  </si>
  <si>
    <t>M2342</t>
  </si>
  <si>
    <t>Endo.lin.stap.60mm,3.5-punjenje</t>
  </si>
  <si>
    <t>M2344</t>
  </si>
  <si>
    <t>Endo.lin.stap.60mm,4.2mm-punjenje</t>
  </si>
  <si>
    <t>M2341</t>
  </si>
  <si>
    <t>Linearni stapler Etich 60mm,4.8mm</t>
  </si>
  <si>
    <t>M0326</t>
  </si>
  <si>
    <t>STAPLER CIRKULARNI  31mm OH</t>
  </si>
  <si>
    <t>M0869</t>
  </si>
  <si>
    <t>STAPLER CIRKULARNI 28mm OH</t>
  </si>
  <si>
    <t>M1395</t>
  </si>
  <si>
    <t>STAPLER CIRKULARNI 33mm OH</t>
  </si>
  <si>
    <t>M0890</t>
  </si>
  <si>
    <t>GP900001</t>
  </si>
  <si>
    <t>M1550</t>
  </si>
  <si>
    <t>SM000005</t>
  </si>
  <si>
    <t>M1379</t>
  </si>
  <si>
    <t>UM000080</t>
  </si>
  <si>
    <t>M0117</t>
  </si>
  <si>
    <t>M0889</t>
  </si>
  <si>
    <t>M1645</t>
  </si>
  <si>
    <t>M1646</t>
  </si>
  <si>
    <t>M1735</t>
  </si>
  <si>
    <t>M1649</t>
  </si>
  <si>
    <t>GP900005</t>
  </si>
  <si>
    <t>G PROVOX FREEHANDS 7710,7760 FLEXIVOICE SET</t>
  </si>
  <si>
    <t>M1246</t>
  </si>
  <si>
    <t>M0763</t>
  </si>
  <si>
    <t>SM000081</t>
  </si>
  <si>
    <t>M0632</t>
  </si>
  <si>
    <t>UM000084</t>
  </si>
  <si>
    <t>M1074</t>
  </si>
  <si>
    <t>M0756</t>
  </si>
  <si>
    <t>M0707</t>
  </si>
  <si>
    <t>M1091</t>
  </si>
  <si>
    <t>M1738</t>
  </si>
  <si>
    <t>UM000005</t>
  </si>
  <si>
    <t>M2027</t>
  </si>
  <si>
    <t>UM000079</t>
  </si>
  <si>
    <t>M0334</t>
  </si>
  <si>
    <t>RSM000321</t>
  </si>
  <si>
    <t>M1657</t>
  </si>
  <si>
    <t>KБЦ "ДР ДРАГИША МИШОВИЋ - ДЕДИЊЕ"</t>
  </si>
  <si>
    <t>ТАБЕЛА 16</t>
  </si>
  <si>
    <t>Финансијска вредност План за 2023.</t>
  </si>
  <si>
    <t>Хемодијализа</t>
  </si>
  <si>
    <t>УКУПНО КОНТИНУИРАНА ВЕНО-ВЕНСКА ДИЈАЛИЗА</t>
  </si>
  <si>
    <t>56016041</t>
  </si>
  <si>
    <t>Кoмпjутeризoвaнa тoмoгрaфиja срeдњeг увa и тeмпoрaлнe кoсти, oбoстрaнa - снимaњe</t>
  </si>
  <si>
    <t>Кoмпjутeризoвaнa тoмoгрaфиja срeдњeг увa и тeмпoрaлнe кoсти, oбoстрaнa - читaњe</t>
  </si>
  <si>
    <t>Радиографија грудног коша са флуороскопским прегледом - читање</t>
  </si>
  <si>
    <t>56016-05</t>
  </si>
  <si>
    <t>Кoмпjутeризoвaнa тoмoгрaфиja срeдњeг увa и тeмпoрaлнe кoсти сa интрaвeнскoм примeнoм кoнтрaстнoг срeдствa, oбoстрaнa</t>
  </si>
  <si>
    <t>30409-01</t>
  </si>
  <si>
    <t>Пeркутaнa билијарна дренажа</t>
  </si>
  <si>
    <t>КБЦ "Др Драгишс Мишовић - Дедиње"</t>
  </si>
  <si>
    <t>Број  дијализа 2023</t>
  </si>
  <si>
    <t>Рaдиoгрaфиja лакта и хумеруса - читaњe</t>
  </si>
  <si>
    <t>Рaдиoгрaфиja мастоидних костију - читaњe</t>
  </si>
  <si>
    <t>Рaдиoгрaфиja цистографија - читaњe</t>
  </si>
  <si>
    <t>А58718-01</t>
  </si>
  <si>
    <t>Магнетна резонанца (у загради уписати број апарата и број смена)</t>
  </si>
  <si>
    <t>Пeркутaнa  дренажа интрaaбдoминaлног апсцеса, хематома</t>
  </si>
  <si>
    <t>КБЦ " ДР ДРАГИША МИШОВИЋ - ДЕДИЊЕ"</t>
  </si>
  <si>
    <t xml:space="preserve">Табела 6b. 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</si>
  <si>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</si>
  <si>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</si>
  <si>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</si>
  <si>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</si>
  <si>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</si>
  <si>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0"/>
        <rFont val="Arial Narrow"/>
        <family val="2"/>
      </rPr>
      <t xml:space="preserve"> била потребна терапија кисеоником</t>
    </r>
    <r>
      <rPr>
        <sz val="11"/>
        <rFont val="Calibri"/>
        <family val="2"/>
        <charset val="238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</si>
  <si>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0"/>
        <rFont val="Arial Narrow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</si>
  <si>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</si>
  <si>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</si>
  <si>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</si>
  <si>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</si>
  <si>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</si>
  <si>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r>
      <t xml:space="preserve">Антигенски тестови за одређивање вирусног антигена Ag SARS-CoV-2 који су урађени у установи                                 </t>
    </r>
    <r>
      <rPr>
        <b/>
        <sz val="10"/>
        <color indexed="8"/>
        <rFont val="Arial Narrow"/>
        <family val="2"/>
      </rPr>
      <t>L020787/L020788</t>
    </r>
  </si>
  <si>
    <t>Извршење Плана рада "КБЦ Др Драгиша Мишовић-Дедиње" за период I-VI 2023. године</t>
  </si>
  <si>
    <t>30.6.2023.</t>
  </si>
  <si>
    <t xml:space="preserve">Извршено   I - VI 2023. </t>
  </si>
  <si>
    <t>4443/4443</t>
  </si>
  <si>
    <t>30.06.2023.</t>
  </si>
  <si>
    <t>Услуга остварено у периоду I-VI 2023. године</t>
  </si>
  <si>
    <t>NEFROLOGIJA KOLONA E</t>
  </si>
  <si>
    <t>009179</t>
  </si>
  <si>
    <t>Екцизија бенигних/малигних тумора коже са реконструкцијом дефекта М.Ф.Регија</t>
  </si>
  <si>
    <t>30026-00</t>
  </si>
  <si>
    <t>Репарација ране на кожи и поткожном ткиву осталих области, површинска</t>
  </si>
  <si>
    <t>31245-01</t>
  </si>
  <si>
    <t>Екстензивна ексцизија интерглутеалних знојних жлезда</t>
  </si>
  <si>
    <t>35688-03</t>
  </si>
  <si>
    <t>Лапароскопска електрокаутеризација јајовода</t>
  </si>
  <si>
    <t>90311-00</t>
  </si>
  <si>
    <t>Остале процедуре на слепом цреву</t>
  </si>
  <si>
    <t>90313-00</t>
  </si>
  <si>
    <t>Остале процедуре репарација ректума</t>
  </si>
  <si>
    <t>30075-13</t>
  </si>
  <si>
    <t>Биoпсиja тaнкoг црeвa</t>
  </si>
  <si>
    <t>Лaпaрoскoпскa сaлпингeктoмиja, jeднoстрaнa</t>
  </si>
  <si>
    <t>36500-02</t>
  </si>
  <si>
    <t>Toтaлнa aдрeнaлeктoмиja, oбoстрaнa</t>
  </si>
  <si>
    <t>Eксплoрaциja скрoтaлнoг сaдржaja сa фиксaциjoм тeстисa, jeднoстрaнo</t>
  </si>
  <si>
    <t>Рaдикaлнa eксцизиja рeтрoпeритoнeaлних лимфних чвoрoвa</t>
  </si>
  <si>
    <t>90312-00</t>
  </si>
  <si>
    <t>Eлeктрoкoaгулaциja ткивa рeктумa</t>
  </si>
  <si>
    <t>31340-00</t>
  </si>
  <si>
    <t>Eксцизиja мишићa, кoсти или хрскaвицe збoг лeзиje кoжe</t>
  </si>
  <si>
    <t>46534-00</t>
  </si>
  <si>
    <t>Рaдикaлнa eксцизиja лeжиштa нoктa нa прсту шaкe</t>
  </si>
  <si>
    <t>30174-00</t>
  </si>
  <si>
    <t>Липeктoмиja прeдњeг трбушнoг зидa, субумбиликaлнa</t>
  </si>
  <si>
    <t>18228-00</t>
  </si>
  <si>
    <t>Интраплеурална блокада</t>
  </si>
  <si>
    <t>96163-00</t>
  </si>
  <si>
    <t>Пoмoћ у aктивнoстимa вeзaним зa сaмoнeгу/сaмooдржaњe</t>
  </si>
  <si>
    <t>58936-00</t>
  </si>
  <si>
    <t>Хoлaнгиoгрaфиja сa инфузиjoм кoнтрaстнoг срeдствa</t>
  </si>
  <si>
    <t>Инфилтрaциja лoкaлнoг aнeстeтикa, AСA 20</t>
  </si>
  <si>
    <t>37210-01</t>
  </si>
  <si>
    <t>Лaпaрoскoпскa рaдикaлнa прoстaтeктoмиja сa рeкoнструкциjoм врaтa мoкрaћнe бeшикe</t>
  </si>
  <si>
    <t>009128</t>
  </si>
  <si>
    <t>Компликовано вађење зуба</t>
  </si>
  <si>
    <t>41876-00</t>
  </si>
  <si>
    <t xml:space="preserve">Ларингофисура </t>
  </si>
  <si>
    <t>Остале проццедуре на спољашњем уву</t>
  </si>
  <si>
    <t>Инцизиja и дрeнaжa aпсцeсa мeкoг ткивa</t>
  </si>
  <si>
    <t>Инцизиja и дрeнaжa aпсцeсa кoжe и пoткoжнoг ткивa</t>
  </si>
  <si>
    <t>Инцизија  пилоидаиног синуса или цисте</t>
  </si>
  <si>
    <t>37008-00</t>
  </si>
  <si>
    <t>Лапараскопска цистостомија</t>
  </si>
  <si>
    <t>Хистеросалпиногографија</t>
  </si>
  <si>
    <t>Eксцизиja лeзиje(a) нa кoжи и пoткoжнoм ткиву гeнитaлиja</t>
  </si>
  <si>
    <t>Рeимплaнтaциja урeтeрa у мoкрaћну бeшику (jeднoстрaнa)</t>
  </si>
  <si>
    <t>96202-06</t>
  </si>
  <si>
    <t>Eнтeрaлнo дaвaњe фaрмaкoлoшкoг срeдствa, инсулин</t>
  </si>
  <si>
    <t>Сaвeтoвaњe или инфoрмисaњe пaциjeнтa o примeни прoписaнoг лeкa</t>
  </si>
  <si>
    <t>Диjaгнoстичкa тoрaкoцeнтeзa</t>
  </si>
  <si>
    <t>96067-00</t>
  </si>
  <si>
    <t>Сaвeтoвaњe или пoдучaвaњe o исхрaни/днeвнoм унoсу хрaнe</t>
  </si>
  <si>
    <t>38312-00</t>
  </si>
  <si>
    <t>Пeркутaнa трaнслуминaлнa кoрoнaрнa рoтaциoнa aтeрeктoмиja [ПTЦРA], jeднa aртeриja сa инсeрциjoм jeднoг стeнтa</t>
  </si>
  <si>
    <t>38312-01</t>
  </si>
  <si>
    <t>Пeркутaнa трaнслуминaлнa кoрoнaрнa рoтaциoнa aтeрeктoмиja [ПTЦРA], jeднa aртeриja сa инсeрциjoм ≥2 стeнтa</t>
  </si>
  <si>
    <t>Oтвoрeнa трaхeoстoмиja, приврeмeнa</t>
  </si>
  <si>
    <t>Брoнхoскoпиja</t>
  </si>
  <si>
    <t>U8187410</t>
  </si>
  <si>
    <t>Вeжбe зa пoстизaњe тoничнe уjeднaчeнoсти</t>
  </si>
  <si>
    <t>Oбрaдa кoжe и пoткoжнoг ткивa бeз eксцизиje</t>
  </si>
  <si>
    <t>18274-01</t>
  </si>
  <si>
    <t>Давање анестетичког средства око паравертебралног торакалног нерва</t>
  </si>
  <si>
    <t>18216-15</t>
  </si>
  <si>
    <t>Кaудaлнa инфузиja oстaлих или кoмбинoвaних тeрaпeутских супстaнци</t>
  </si>
  <si>
    <t>18216-28</t>
  </si>
  <si>
    <t>Eпидурaлнa ињeкциja oпиoидa</t>
  </si>
  <si>
    <t>18216-29</t>
  </si>
  <si>
    <t>Кaудaлнa ињeкциja лoкaлнoг aнeстeтикa</t>
  </si>
  <si>
    <t>18274-04</t>
  </si>
  <si>
    <t>Дaвaњe aнeстeтичкoг срeдствa oкo пaрaвeртeбрaлнoг кoкцигeaлнoг нeрвa</t>
  </si>
  <si>
    <t>18286-02</t>
  </si>
  <si>
    <t>Дaвaњe aнeстeтикa oкo oстaлих симпaтичких нeрaвa</t>
  </si>
  <si>
    <t>A57512-00</t>
  </si>
  <si>
    <t>Рaдиoгрaфскo снимaњe лaктa и хумeрусa</t>
  </si>
  <si>
    <t>A59303-00</t>
  </si>
  <si>
    <t>Рaдиoгрaфскo снимaњe дojкe, jeднoстрaнo</t>
  </si>
  <si>
    <t>59303001</t>
  </si>
  <si>
    <t>Рaдиoгрaфиja дojкe, jeднoстрaнo - читaњe</t>
  </si>
  <si>
    <t>Tрeћe или супeрвизиjскo читaњe рaдиoгрaфскoг снимкa дojкe у oквиру oргaнизoвaнoг скринингa</t>
  </si>
  <si>
    <t>Друго  читaњe рaдиoгрaфскoг снимкa дojкe у oквиру oргaнизoвaнoг скринингa</t>
  </si>
  <si>
    <t>55812-00</t>
  </si>
  <si>
    <t>30.06.2023</t>
  </si>
  <si>
    <t>Извршено   I - VI 2023</t>
  </si>
  <si>
    <t>L029033</t>
  </si>
  <si>
    <t xml:space="preserve">Преглед узорка нерва и ганглиона добијена биопсијом </t>
  </si>
  <si>
    <t>L002709</t>
  </si>
  <si>
    <t>HE4 у серуму</t>
  </si>
  <si>
    <t>L030619</t>
  </si>
  <si>
    <t>Ламинин у серуму</t>
  </si>
  <si>
    <t>L030627</t>
  </si>
  <si>
    <t>Холиглицин у серуму</t>
  </si>
  <si>
    <t>L030643</t>
  </si>
  <si>
    <t>Колаген тип IV (C IV) у серуму</t>
  </si>
  <si>
    <t>L018747</t>
  </si>
  <si>
    <t>Типизација антигена П1 - епрувета</t>
  </si>
  <si>
    <t>L014605</t>
  </si>
  <si>
    <t>Фaктoр X (Стуaрт Пoweр фaктoр) aктивнoст, у плaзми, кoaгулoмeтриja</t>
  </si>
  <si>
    <t xml:space="preserve">Извршено I - VI 2023. </t>
  </si>
  <si>
    <t>L020785</t>
  </si>
  <si>
    <t>L017707</t>
  </si>
  <si>
    <t>L017632</t>
  </si>
  <si>
    <t>Финансијска вредност I - VI 2023. године</t>
  </si>
  <si>
    <t xml:space="preserve">Извршено I -VI 2023. </t>
  </si>
  <si>
    <t>20.062.330,97</t>
  </si>
  <si>
    <t>21.051.000,00</t>
  </si>
  <si>
    <t>13100-01</t>
  </si>
  <si>
    <t xml:space="preserve">Интермитентна хемофилтрација </t>
  </si>
  <si>
    <t xml:space="preserve">Укупан број пацијената на листи чекања на дан 30.06.2023. </t>
  </si>
  <si>
    <t>Укупан број свих пацијената којима је урађена интервенција/процедура у ЗУ I - VI 2023.</t>
  </si>
  <si>
    <t>Број нових пацијената на листи чекања у I - VI 2023.</t>
  </si>
  <si>
    <t>Просечна дужина чекања у данима I - VI 2023.</t>
  </si>
  <si>
    <t>Збирна табела врсте здравствених услуга које се пружају у здравственој установи  -I-VI  2023.</t>
  </si>
  <si>
    <t>36851-00</t>
  </si>
  <si>
    <t>43810-01</t>
  </si>
  <si>
    <t>M2370</t>
  </si>
  <si>
    <t>ENDOGIA bež 45mm-punjenje</t>
  </si>
  <si>
    <t>M1734</t>
  </si>
  <si>
    <t>HIR mrezica 30x30 cm PPM</t>
  </si>
  <si>
    <t>M1040</t>
  </si>
  <si>
    <t>HIR mrezica 6x11cm PPM</t>
  </si>
  <si>
    <t>HPM0096</t>
  </si>
  <si>
    <t>HIR.MREZ. TiO2  10x12cm</t>
  </si>
  <si>
    <t>M2332</t>
  </si>
  <si>
    <t>Lin.stapler Etich 100mm,3.8mm-punjenje</t>
  </si>
  <si>
    <t>M2339</t>
  </si>
  <si>
    <t>Lin.stapler Etich 60mm,4.8mm-punjenje</t>
  </si>
  <si>
    <t>M2337</t>
  </si>
  <si>
    <t>Lin.stapler Etich CONTOUR 40mm-punjenje</t>
  </si>
  <si>
    <t>M2351</t>
  </si>
  <si>
    <t>UM000060</t>
  </si>
  <si>
    <t>Sarzer za klip aplikator M/L</t>
  </si>
  <si>
    <t>M2350</t>
  </si>
  <si>
    <t>UM000056</t>
  </si>
  <si>
    <t>Titanijumski klips.L 10,7x11mm</t>
  </si>
  <si>
    <t>M1656</t>
  </si>
  <si>
    <t>UM000185</t>
  </si>
  <si>
    <t>U TRAKA OBTRYX II M00685041</t>
  </si>
  <si>
    <t xml:space="preserve">Извршено  I - VI 2023. </t>
  </si>
  <si>
    <t>CN 0037067</t>
  </si>
  <si>
    <t>LEUPRORELIN</t>
  </si>
  <si>
    <t xml:space="preserve"> inj spric 1x5mg/ml</t>
  </si>
  <si>
    <t>CN 0039115</t>
  </si>
  <si>
    <t>VORTEMYEL</t>
  </si>
  <si>
    <t xml:space="preserve">inj pr za inj 1x3.5mg </t>
  </si>
  <si>
    <t>0069147</t>
  </si>
  <si>
    <t>inj 6x4000iIJ/ml</t>
  </si>
  <si>
    <t>CN 0014211</t>
  </si>
  <si>
    <t>L04AB05</t>
  </si>
  <si>
    <t xml:space="preserve"> inj pen 1x80mg/0.8ml</t>
  </si>
  <si>
    <t>CN 0014231</t>
  </si>
  <si>
    <t xml:space="preserve"> inj špric  2x40mg/0.8ml </t>
  </si>
  <si>
    <t>SM200011</t>
  </si>
  <si>
    <t>Сетови за донорске аферезне поступке</t>
  </si>
  <si>
    <t>ком</t>
  </si>
  <si>
    <t>SM200012</t>
  </si>
  <si>
    <t>Сетови за донорске аферезне поступке (апарат ТРИМА Аццел)</t>
  </si>
  <si>
    <t>00510500/2305101</t>
  </si>
  <si>
    <t xml:space="preserve">Извршено     I - VI 2023. </t>
  </si>
  <si>
    <t>Број исписаних болесника I-VI 2023.</t>
  </si>
  <si>
    <t>Број бо  дана I-VI 2023.</t>
  </si>
  <si>
    <t>Просечна дневна заузетост постеља I-VI 2023.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</si>
</sst>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)@"/>
    <numFmt numFmtId="165" formatCode="0;0;;@"/>
    <numFmt numFmtId="166" formatCode="0.0"/>
    <numFmt numFmtId="167" formatCode="0.0%"/>
    <numFmt numFmtId="168" formatCode="#,##0.000000000000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Cambria"/>
      <family val="1"/>
    </font>
    <font>
      <sz val="10"/>
      <name val="HelveticaPlain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HelveticaPlain"/>
    </font>
    <font>
      <sz val="10"/>
      <name val="Arial"/>
      <family val="2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"/>
      <family val="2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i/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0"/>
      <name val="Arial Narrow"/>
      <family val="2"/>
    </font>
    <font>
      <b/>
      <sz val="10"/>
      <name val="Times New Roman"/>
      <family val="1"/>
      <charset val="238"/>
    </font>
    <font>
      <b/>
      <sz val="9"/>
      <color indexed="57"/>
      <name val="Cambria"/>
      <family val="1"/>
    </font>
    <font>
      <sz val="9"/>
      <color indexed="10"/>
      <name val="Cambria"/>
      <family val="1"/>
    </font>
    <font>
      <sz val="10"/>
      <color indexed="10"/>
      <name val="HelveticaPlain"/>
    </font>
    <font>
      <b/>
      <sz val="11"/>
      <color indexed="10"/>
      <name val="Cambria"/>
      <family val="1"/>
    </font>
    <font>
      <sz val="10"/>
      <name val="Times New Roman"/>
      <family val="1"/>
      <charset val="238"/>
    </font>
    <font>
      <i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i/>
      <sz val="11"/>
      <name val="Arial Narrow"/>
      <family val="2"/>
      <charset val="238"/>
    </font>
    <font>
      <b/>
      <sz val="12"/>
      <name val="Arial Narrow"/>
      <family val="2"/>
    </font>
    <font>
      <sz val="10"/>
      <color rgb="FFFF0000"/>
      <name val="HelveticaPlain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Narrow"/>
      <family val="2"/>
    </font>
    <font>
      <sz val="12"/>
      <name val="Arial"/>
      <family val="2"/>
    </font>
    <font>
      <b/>
      <sz val="10"/>
      <name val="Arial Narrow"/>
      <family val="2"/>
      <charset val="238"/>
    </font>
    <font>
      <sz val="11"/>
      <name val="Arial"/>
      <family val="2"/>
    </font>
    <font>
      <sz val="10"/>
      <color rgb="FFFF0000"/>
      <name val="Arial Narrow"/>
      <family val="2"/>
    </font>
    <font>
      <i/>
      <sz val="8"/>
      <name val="Arial"/>
      <family val="2"/>
    </font>
    <font>
      <sz val="9"/>
      <color rgb="FFFF0000"/>
      <name val="Cambria"/>
      <family val="1"/>
    </font>
    <font>
      <b/>
      <sz val="11"/>
      <color rgb="FFFF0000"/>
      <name val="Cambria"/>
      <family val="1"/>
    </font>
    <font>
      <sz val="8"/>
      <color rgb="FFFF0000"/>
      <name val="Arial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204"/>
    </font>
    <font>
      <b/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"/>
      <family val="2"/>
    </font>
    <font>
      <b/>
      <sz val="8"/>
      <name val="Times New Roman"/>
      <family val="1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8"/>
      <name val="CHelvPlain"/>
    </font>
    <font>
      <sz val="11"/>
      <color indexed="8"/>
      <name val="Calibri"/>
      <family val="2"/>
    </font>
    <font>
      <b/>
      <sz val="9"/>
      <name val="Arial"/>
      <family val="2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sz val="10"/>
      <color rgb="FFFF0000"/>
      <name val="CHelvPlain"/>
    </font>
    <font>
      <b/>
      <sz val="10"/>
      <color indexed="8"/>
      <name val="Arial Narrow"/>
      <family val="2"/>
    </font>
    <font>
      <sz val="12"/>
      <name val="Times New Roman"/>
      <family val="1"/>
      <charset val="238"/>
    </font>
    <font>
      <sz val="8"/>
      <name val="HelveticaPlain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2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Times New Roman"/>
      <family val="1"/>
      <charset val="238"/>
    </font>
    <font>
      <i/>
      <sz val="10"/>
      <color rgb="FFFF0000"/>
      <name val="Arial Narrow"/>
      <family val="2"/>
    </font>
    <font>
      <i/>
      <sz val="10"/>
      <color rgb="FF00206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 tint="0.149937437055574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HelveticaPlain"/>
      <charset val="134"/>
    </font>
    <font>
      <b/>
      <sz val="11"/>
      <name val="Cambria"/>
      <family val="1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10"/>
      <color indexed="8"/>
      <name val="Arial Narrow"/>
      <family val="2"/>
    </font>
    <font>
      <b/>
      <sz val="8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9"/>
      <color theme="0"/>
      <name val="Cambria"/>
      <family val="1"/>
    </font>
    <font>
      <sz val="9"/>
      <name val="Arial Narrow"/>
      <family val="2"/>
    </font>
    <font>
      <b/>
      <sz val="9"/>
      <name val="Arial Narrow"/>
      <family val="2"/>
    </font>
    <font>
      <u/>
      <sz val="10"/>
      <color indexed="12"/>
      <name val="HelveticaPlain"/>
    </font>
    <font>
      <sz val="10"/>
      <name val="Cambria"/>
      <family val="1"/>
    </font>
    <font>
      <b/>
      <sz val="11"/>
      <color theme="1"/>
      <name val="Calibri"/>
      <family val="2"/>
      <charset val="238"/>
      <scheme val="minor"/>
    </font>
    <font>
      <b/>
      <sz val="10"/>
      <color indexed="57"/>
      <name val="Arial Narrow"/>
      <family val="2"/>
    </font>
    <font>
      <sz val="9"/>
      <color indexed="1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2"/>
      <color indexed="10"/>
      <name val="Arial Narrow"/>
      <family val="2"/>
    </font>
    <font>
      <sz val="8"/>
      <color rgb="FFFF0000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indexed="8"/>
      <name val="Arial Narrow"/>
      <family val="2"/>
    </font>
    <font>
      <sz val="9"/>
      <color rgb="FFFF0000"/>
      <name val="Arial Narrow"/>
      <family val="2"/>
    </font>
    <font>
      <sz val="12"/>
      <name val="Arial Narrow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8"/>
      <color indexed="10"/>
      <name val="Arial Narrow"/>
      <family val="2"/>
    </font>
    <font>
      <b/>
      <sz val="9"/>
      <color indexed="8"/>
      <name val="Arial"/>
      <family val="2"/>
      <charset val="238"/>
    </font>
    <font>
      <b/>
      <sz val="9"/>
      <color indexed="10"/>
      <name val="Arial Narrow"/>
      <family val="2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8"/>
      <name val="Times New Roman"/>
      <family val="1"/>
      <charset val="238"/>
    </font>
    <font>
      <b/>
      <sz val="10"/>
      <name val="HelveticaPlain"/>
      <charset val="238"/>
    </font>
    <font>
      <b/>
      <sz val="10"/>
      <color rgb="FFFF0000"/>
      <name val="HelveticaPlain"/>
    </font>
    <font>
      <b/>
      <sz val="10"/>
      <color indexed="10"/>
      <name val="HelveticaPlain"/>
    </font>
    <font>
      <b/>
      <sz val="10"/>
      <name val="HelveticaPlain"/>
    </font>
    <font>
      <sz val="11"/>
      <color rgb="FF006100"/>
      <name val="Calibri"/>
      <family val="2"/>
      <scheme val="minor"/>
    </font>
    <font>
      <sz val="10"/>
      <color indexed="8"/>
      <name val="Times New Roman"/>
      <family val="1"/>
    </font>
    <font>
      <sz val="8"/>
      <color indexed="8"/>
      <name val="Verdana"/>
      <family val="2"/>
    </font>
    <font>
      <sz val="9"/>
      <color theme="1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8"/>
      <name val="Arial"/>
      <family val="2"/>
      <charset val="238"/>
    </font>
    <font>
      <b/>
      <sz val="10"/>
      <color indexed="10"/>
      <name val="HelveticaPlain"/>
      <charset val="204"/>
    </font>
    <font>
      <b/>
      <sz val="10"/>
      <name val="HelveticaPlain"/>
      <charset val="204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2"/>
      <color theme="1"/>
      <name val="Arial Narrow"/>
      <family val="2"/>
    </font>
    <font>
      <sz val="11"/>
      <name val="Calibri"/>
      <family val="2"/>
      <charset val="238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8"/>
      <color rgb="FFFF0000"/>
      <name val="CHelvPlain"/>
    </font>
    <font>
      <sz val="8"/>
      <name val="Calibri"/>
      <family val="2"/>
      <scheme val="minor"/>
    </font>
    <font>
      <b/>
      <sz val="10"/>
      <color rgb="FF006100"/>
      <name val="Arial Narrow"/>
      <family val="2"/>
    </font>
    <font>
      <sz val="11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rgb="FFFF0000"/>
      <name val="Times New Roman"/>
      <family val="1"/>
      <charset val="238"/>
    </font>
    <font>
      <sz val="9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name val="Cambria"/>
      <family val="1"/>
    </font>
    <font>
      <sz val="8"/>
      <name val="Cambria"/>
      <family val="1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b/>
      <sz val="8"/>
      <color indexed="10"/>
      <name val="Arial Narrow"/>
      <family val="2"/>
      <charset val="238"/>
    </font>
    <font>
      <sz val="8"/>
      <color indexed="8"/>
      <name val="Arial Narrow"/>
      <family val="2"/>
    </font>
    <font>
      <sz val="8"/>
      <color indexed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1"/>
      <name val="Arial Narrow"/>
      <family val="2"/>
    </font>
    <font>
      <sz val="8"/>
      <color indexed="8"/>
      <name val="Arial"/>
      <family val="2"/>
      <charset val="238"/>
    </font>
    <font>
      <b/>
      <sz val="8"/>
      <color rgb="FFFF0000"/>
      <name val="Arial Narrow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lightUp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17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2" fillId="2" borderId="1">
      <alignment vertical="center"/>
    </xf>
    <xf numFmtId="0" fontId="3" fillId="0" borderId="1">
      <alignment horizontal="left" vertical="center" wrapText="1"/>
      <protection locked="0"/>
    </xf>
    <xf numFmtId="0" fontId="7" fillId="0" borderId="0"/>
    <xf numFmtId="0" fontId="15" fillId="0" borderId="0"/>
    <xf numFmtId="0" fontId="1" fillId="0" borderId="0"/>
    <xf numFmtId="0" fontId="24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84" fillId="0" borderId="0"/>
    <xf numFmtId="0" fontId="15" fillId="0" borderId="0"/>
    <xf numFmtId="0" fontId="7" fillId="0" borderId="0"/>
    <xf numFmtId="0" fontId="15" fillId="0" borderId="0"/>
    <xf numFmtId="0" fontId="92" fillId="9" borderId="0" applyNumberFormat="0" applyBorder="0" applyAlignment="0" applyProtection="0"/>
    <xf numFmtId="0" fontId="92" fillId="10" borderId="0" applyNumberFormat="0" applyBorder="0" applyAlignment="0" applyProtection="0"/>
    <xf numFmtId="0" fontId="92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1" borderId="0" applyNumberFormat="0" applyBorder="0" applyAlignment="0" applyProtection="0"/>
    <xf numFmtId="0" fontId="92" fillId="13" borderId="0" applyNumberFormat="0" applyBorder="0" applyAlignment="0" applyProtection="0"/>
    <xf numFmtId="0" fontId="92" fillId="10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3" borderId="0" applyNumberFormat="0" applyBorder="0" applyAlignment="0" applyProtection="0"/>
    <xf numFmtId="0" fontId="92" fillId="11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5" borderId="0" applyNumberFormat="0" applyBorder="0" applyAlignment="0" applyProtection="0"/>
    <xf numFmtId="0" fontId="93" fillId="13" borderId="0" applyNumberFormat="0" applyBorder="0" applyAlignment="0" applyProtection="0"/>
    <xf numFmtId="0" fontId="93" fillId="10" borderId="0" applyNumberFormat="0" applyBorder="0" applyAlignment="0" applyProtection="0"/>
    <xf numFmtId="0" fontId="93" fillId="18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9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4" fillId="22" borderId="0" applyNumberFormat="0" applyBorder="0" applyAlignment="0" applyProtection="0"/>
    <xf numFmtId="0" fontId="95" fillId="23" borderId="52" applyNumberFormat="0" applyAlignment="0" applyProtection="0"/>
    <xf numFmtId="0" fontId="96" fillId="24" borderId="53" applyNumberFormat="0" applyAlignment="0" applyProtection="0"/>
    <xf numFmtId="0" fontId="97" fillId="0" borderId="0">
      <alignment horizontal="left" vertical="center" indent="1"/>
    </xf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00" fillId="0" borderId="54" applyNumberFormat="0" applyFill="0" applyAlignment="0" applyProtection="0"/>
    <xf numFmtId="0" fontId="101" fillId="0" borderId="55" applyNumberFormat="0" applyFill="0" applyAlignment="0" applyProtection="0"/>
    <xf numFmtId="0" fontId="102" fillId="0" borderId="56" applyNumberFormat="0" applyFill="0" applyAlignment="0" applyProtection="0"/>
    <xf numFmtId="0" fontId="102" fillId="0" borderId="0" applyNumberFormat="0" applyFill="0" applyBorder="0" applyAlignment="0" applyProtection="0"/>
    <xf numFmtId="0" fontId="103" fillId="14" borderId="52" applyNumberFormat="0" applyAlignment="0" applyProtection="0"/>
    <xf numFmtId="0" fontId="104" fillId="0" borderId="57" applyNumberFormat="0" applyFill="0" applyAlignment="0" applyProtection="0"/>
    <xf numFmtId="0" fontId="105" fillId="14" borderId="0" applyNumberFormat="0" applyBorder="0" applyAlignment="0" applyProtection="0"/>
    <xf numFmtId="0" fontId="67" fillId="0" borderId="0"/>
    <xf numFmtId="0" fontId="106" fillId="0" borderId="0"/>
    <xf numFmtId="0" fontId="15" fillId="0" borderId="0"/>
    <xf numFmtId="0" fontId="67" fillId="0" borderId="0"/>
    <xf numFmtId="0" fontId="84" fillId="0" borderId="0"/>
    <xf numFmtId="0" fontId="84" fillId="0" borderId="0"/>
    <xf numFmtId="0" fontId="15" fillId="0" borderId="0"/>
    <xf numFmtId="0" fontId="8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" fillId="11" borderId="58" applyNumberFormat="0" applyFont="0" applyAlignment="0" applyProtection="0"/>
    <xf numFmtId="0" fontId="107" fillId="23" borderId="59" applyNumberFormat="0" applyAlignment="0" applyProtection="0"/>
    <xf numFmtId="0" fontId="86" fillId="9" borderId="48">
      <alignment vertical="center"/>
    </xf>
    <xf numFmtId="0" fontId="87" fillId="0" borderId="48">
      <alignment horizontal="left" vertical="center" wrapText="1"/>
      <protection locked="0"/>
    </xf>
    <xf numFmtId="0" fontId="108" fillId="0" borderId="0" applyNumberFormat="0" applyFill="0" applyBorder="0" applyAlignment="0" applyProtection="0"/>
    <xf numFmtId="0" fontId="109" fillId="0" borderId="60" applyNumberFormat="0" applyFill="0" applyAlignment="0" applyProtection="0"/>
    <xf numFmtId="0" fontId="104" fillId="0" borderId="0" applyNumberFormat="0" applyFill="0" applyBorder="0" applyAlignment="0" applyProtection="0"/>
    <xf numFmtId="0" fontId="7" fillId="0" borderId="0"/>
    <xf numFmtId="0" fontId="7" fillId="0" borderId="0"/>
    <xf numFmtId="0" fontId="118" fillId="0" borderId="0"/>
    <xf numFmtId="0" fontId="119" fillId="29" borderId="1">
      <alignment vertical="center"/>
    </xf>
    <xf numFmtId="0" fontId="120" fillId="0" borderId="1">
      <alignment horizontal="left" vertical="center" wrapText="1"/>
      <protection locked="0"/>
    </xf>
    <xf numFmtId="0" fontId="121" fillId="0" borderId="0"/>
    <xf numFmtId="0" fontId="7" fillId="0" borderId="0"/>
    <xf numFmtId="0" fontId="54" fillId="0" borderId="0"/>
    <xf numFmtId="0" fontId="15" fillId="0" borderId="0"/>
    <xf numFmtId="0" fontId="15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6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5" fillId="0" borderId="0"/>
    <xf numFmtId="0" fontId="1" fillId="25" borderId="0" applyNumberFormat="0" applyBorder="0" applyAlignment="0" applyProtection="0"/>
    <xf numFmtId="0" fontId="2" fillId="2" borderId="1">
      <alignment vertical="center"/>
    </xf>
    <xf numFmtId="0" fontId="3" fillId="0" borderId="1">
      <alignment horizontal="left" vertical="center" wrapText="1"/>
      <protection locked="0"/>
    </xf>
    <xf numFmtId="0" fontId="166" fillId="34" borderId="0" applyNumberFormat="0" applyBorder="0" applyAlignment="0" applyProtection="0"/>
    <xf numFmtId="0" fontId="1" fillId="37" borderId="0" applyNumberFormat="0" applyBorder="0" applyAlignment="0" applyProtection="0"/>
    <xf numFmtId="0" fontId="86" fillId="9" borderId="141">
      <alignment vertical="center"/>
    </xf>
    <xf numFmtId="0" fontId="87" fillId="0" borderId="141">
      <alignment horizontal="left" vertical="center" wrapText="1"/>
      <protection locked="0"/>
    </xf>
    <xf numFmtId="0" fontId="7" fillId="0" borderId="0"/>
    <xf numFmtId="0" fontId="15" fillId="0" borderId="0"/>
    <xf numFmtId="0" fontId="86" fillId="9" borderId="141">
      <alignment vertical="center"/>
    </xf>
    <xf numFmtId="0" fontId="87" fillId="0" borderId="141">
      <alignment horizontal="left" vertical="center" wrapText="1"/>
      <protection locked="0"/>
    </xf>
    <xf numFmtId="0" fontId="86" fillId="9" borderId="153">
      <alignment vertical="center"/>
    </xf>
    <xf numFmtId="0" fontId="87" fillId="0" borderId="153">
      <alignment horizontal="left" vertical="center" wrapText="1"/>
      <protection locked="0"/>
    </xf>
    <xf numFmtId="0" fontId="7" fillId="0" borderId="0"/>
    <xf numFmtId="0" fontId="86" fillId="9" borderId="153">
      <alignment vertical="center"/>
    </xf>
    <xf numFmtId="0" fontId="87" fillId="0" borderId="153">
      <alignment horizontal="left" vertical="center" wrapText="1"/>
      <protection locked="0"/>
    </xf>
  </cellStyleXfs>
  <cellXfs count="2219">
    <xf numFmtId="0" fontId="0" fillId="0" borderId="0" xfId="0"/>
    <xf numFmtId="165" fontId="5" fillId="0" borderId="3" xfId="2" applyNumberFormat="1" applyFont="1" applyBorder="1" applyAlignment="1" applyProtection="1">
      <alignment horizontal="left" vertical="center" indent="1"/>
    </xf>
    <xf numFmtId="165" fontId="6" fillId="0" borderId="3" xfId="2" applyNumberFormat="1" applyFont="1" applyBorder="1" applyAlignment="1" applyProtection="1">
      <alignment horizontal="left" vertical="center" indent="1"/>
    </xf>
    <xf numFmtId="0" fontId="7" fillId="0" borderId="0" xfId="3"/>
    <xf numFmtId="165" fontId="8" fillId="0" borderId="2" xfId="2" applyNumberFormat="1" applyFont="1" applyBorder="1" applyAlignment="1" applyProtection="1">
      <alignment horizontal="left" vertical="center"/>
    </xf>
    <xf numFmtId="165" fontId="9" fillId="0" borderId="3" xfId="2" applyNumberFormat="1" applyFont="1" applyBorder="1" applyAlignment="1" applyProtection="1">
      <alignment horizontal="left" vertical="center"/>
    </xf>
    <xf numFmtId="165" fontId="10" fillId="0" borderId="3" xfId="2" applyNumberFormat="1" applyFont="1" applyBorder="1" applyAlignment="1" applyProtection="1">
      <alignment horizontal="left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4" fillId="0" borderId="0" xfId="3" applyFont="1"/>
    <xf numFmtId="0" fontId="15" fillId="0" borderId="0" xfId="3" applyFont="1" applyAlignment="1">
      <alignment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6" fillId="0" borderId="7" xfId="4" applyFont="1" applyBorder="1" applyAlignment="1">
      <alignment vertical="center" wrapText="1"/>
    </xf>
    <xf numFmtId="0" fontId="16" fillId="0" borderId="7" xfId="4" applyFont="1" applyBorder="1" applyAlignment="1">
      <alignment horizontal="left" vertical="center" wrapText="1"/>
    </xf>
    <xf numFmtId="49" fontId="16" fillId="0" borderId="7" xfId="4" applyNumberFormat="1" applyFont="1" applyBorder="1" applyAlignment="1">
      <alignment horizontal="left" vertical="center" wrapText="1"/>
    </xf>
    <xf numFmtId="0" fontId="16" fillId="4" borderId="7" xfId="4" applyFont="1" applyFill="1" applyBorder="1" applyAlignment="1">
      <alignment vertical="center" wrapText="1"/>
    </xf>
    <xf numFmtId="49" fontId="16" fillId="4" borderId="7" xfId="4" applyNumberFormat="1" applyFont="1" applyFill="1" applyBorder="1" applyAlignment="1">
      <alignment horizontal="left" vertical="center" wrapText="1"/>
    </xf>
    <xf numFmtId="0" fontId="16" fillId="4" borderId="7" xfId="4" applyFont="1" applyFill="1" applyBorder="1" applyAlignment="1">
      <alignment horizontal="left" vertical="center" wrapText="1"/>
    </xf>
    <xf numFmtId="0" fontId="16" fillId="5" borderId="7" xfId="4" applyFont="1" applyFill="1" applyBorder="1" applyAlignment="1">
      <alignment vertical="center" wrapText="1"/>
    </xf>
    <xf numFmtId="0" fontId="16" fillId="5" borderId="7" xfId="4" applyFont="1" applyFill="1" applyBorder="1" applyAlignment="1">
      <alignment horizontal="left" vertical="center" wrapText="1"/>
    </xf>
    <xf numFmtId="0" fontId="16" fillId="0" borderId="7" xfId="4" applyFont="1" applyBorder="1" applyAlignment="1">
      <alignment horizontal="left" wrapText="1"/>
    </xf>
    <xf numFmtId="0" fontId="16" fillId="0" borderId="7" xfId="4" applyFont="1" applyBorder="1" applyAlignment="1">
      <alignment wrapText="1"/>
    </xf>
    <xf numFmtId="0" fontId="16" fillId="0" borderId="0" xfId="3" applyFont="1"/>
    <xf numFmtId="0" fontId="4" fillId="0" borderId="0" xfId="3" applyFont="1"/>
    <xf numFmtId="0" fontId="5" fillId="0" borderId="0" xfId="3" applyFont="1"/>
    <xf numFmtId="165" fontId="6" fillId="0" borderId="2" xfId="2" applyNumberFormat="1" applyFont="1" applyBorder="1" applyAlignment="1" applyProtection="1">
      <alignment horizontal="left" vertical="center"/>
    </xf>
    <xf numFmtId="165" fontId="32" fillId="0" borderId="3" xfId="2" applyNumberFormat="1" applyFont="1" applyBorder="1" applyAlignment="1" applyProtection="1">
      <alignment horizontal="left" vertical="center" indent="1"/>
    </xf>
    <xf numFmtId="0" fontId="33" fillId="0" borderId="0" xfId="3" applyFont="1"/>
    <xf numFmtId="165" fontId="11" fillId="0" borderId="2" xfId="2" applyNumberFormat="1" applyFont="1" applyBorder="1" applyAlignment="1" applyProtection="1">
      <alignment horizontal="left" vertical="center"/>
    </xf>
    <xf numFmtId="165" fontId="11" fillId="0" borderId="3" xfId="2" applyNumberFormat="1" applyFont="1" applyBorder="1" applyAlignment="1" applyProtection="1">
      <alignment horizontal="left" vertical="center"/>
    </xf>
    <xf numFmtId="165" fontId="34" fillId="0" borderId="3" xfId="2" applyNumberFormat="1" applyFont="1" applyBorder="1" applyAlignment="1" applyProtection="1">
      <alignment horizontal="left" vertical="center"/>
    </xf>
    <xf numFmtId="0" fontId="36" fillId="0" borderId="5" xfId="3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 wrapText="1"/>
    </xf>
    <xf numFmtId="0" fontId="38" fillId="0" borderId="5" xfId="3" applyFont="1" applyBorder="1" applyAlignment="1">
      <alignment horizontal="center" vertical="center" wrapText="1"/>
    </xf>
    <xf numFmtId="0" fontId="40" fillId="0" borderId="20" xfId="3" applyFont="1" applyBorder="1" applyAlignment="1">
      <alignment horizontal="centerContinuous" vertical="center"/>
    </xf>
    <xf numFmtId="0" fontId="16" fillId="0" borderId="20" xfId="3" applyFont="1" applyBorder="1" applyAlignment="1">
      <alignment horizontal="right" vertical="center"/>
    </xf>
    <xf numFmtId="166" fontId="15" fillId="0" borderId="20" xfId="3" applyNumberFormat="1" applyFont="1" applyBorder="1" applyAlignment="1">
      <alignment horizontal="center" vertical="center"/>
    </xf>
    <xf numFmtId="166" fontId="42" fillId="0" borderId="20" xfId="3" applyNumberFormat="1" applyFont="1" applyBorder="1" applyAlignment="1">
      <alignment horizontal="center" vertical="center"/>
    </xf>
    <xf numFmtId="0" fontId="43" fillId="0" borderId="18" xfId="3" applyFont="1" applyBorder="1" applyAlignment="1">
      <alignment horizontal="centerContinuous" vertical="center" wrapText="1"/>
    </xf>
    <xf numFmtId="0" fontId="16" fillId="0" borderId="23" xfId="3" applyFont="1" applyBorder="1" applyAlignment="1">
      <alignment horizontal="right" vertical="center"/>
    </xf>
    <xf numFmtId="166" fontId="15" fillId="0" borderId="5" xfId="3" applyNumberFormat="1" applyFont="1" applyBorder="1" applyAlignment="1">
      <alignment horizontal="center" vertical="center"/>
    </xf>
    <xf numFmtId="166" fontId="42" fillId="0" borderId="29" xfId="3" applyNumberFormat="1" applyFont="1" applyBorder="1" applyAlignment="1">
      <alignment horizontal="center" vertical="center"/>
    </xf>
    <xf numFmtId="166" fontId="15" fillId="0" borderId="24" xfId="3" applyNumberFormat="1" applyFont="1" applyBorder="1" applyAlignment="1">
      <alignment horizontal="center" vertical="center"/>
    </xf>
    <xf numFmtId="166" fontId="42" fillId="0" borderId="24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right" vertical="center"/>
    </xf>
    <xf numFmtId="0" fontId="16" fillId="0" borderId="24" xfId="3" applyFont="1" applyBorder="1" applyAlignment="1">
      <alignment horizontal="right" vertical="center"/>
    </xf>
    <xf numFmtId="0" fontId="40" fillId="0" borderId="24" xfId="3" applyFont="1" applyBorder="1" applyAlignment="1">
      <alignment horizontal="centerContinuous" vertical="center"/>
    </xf>
    <xf numFmtId="0" fontId="16" fillId="0" borderId="31" xfId="3" applyFont="1" applyBorder="1" applyAlignment="1">
      <alignment horizontal="right" vertical="center"/>
    </xf>
    <xf numFmtId="0" fontId="45" fillId="0" borderId="0" xfId="3" applyFont="1"/>
    <xf numFmtId="0" fontId="16" fillId="0" borderId="22" xfId="3" applyFont="1" applyBorder="1" applyAlignment="1">
      <alignment horizontal="right" vertical="center"/>
    </xf>
    <xf numFmtId="0" fontId="46" fillId="0" borderId="26" xfId="3" applyFont="1" applyBorder="1" applyAlignment="1">
      <alignment horizontal="centerContinuous" vertical="center"/>
    </xf>
    <xf numFmtId="0" fontId="47" fillId="0" borderId="26" xfId="3" applyFont="1" applyBorder="1" applyAlignment="1">
      <alignment horizontal="right" vertical="center"/>
    </xf>
    <xf numFmtId="166" fontId="48" fillId="0" borderId="24" xfId="3" applyNumberFormat="1" applyFont="1" applyBorder="1" applyAlignment="1">
      <alignment horizontal="center" vertical="center"/>
    </xf>
    <xf numFmtId="166" fontId="50" fillId="0" borderId="24" xfId="3" applyNumberFormat="1" applyFont="1" applyBorder="1" applyAlignment="1">
      <alignment horizontal="center" vertical="center"/>
    </xf>
    <xf numFmtId="166" fontId="50" fillId="0" borderId="20" xfId="3" applyNumberFormat="1" applyFont="1" applyBorder="1" applyAlignment="1">
      <alignment horizontal="center" vertical="center"/>
    </xf>
    <xf numFmtId="0" fontId="47" fillId="0" borderId="20" xfId="3" applyFont="1" applyBorder="1" applyAlignment="1">
      <alignment horizontal="right" vertical="center"/>
    </xf>
    <xf numFmtId="166" fontId="48" fillId="0" borderId="20" xfId="3" applyNumberFormat="1" applyFont="1" applyBorder="1" applyAlignment="1">
      <alignment horizontal="center" vertical="center"/>
    </xf>
    <xf numFmtId="0" fontId="52" fillId="0" borderId="6" xfId="3" applyFont="1" applyBorder="1" applyAlignment="1">
      <alignment horizontal="centerContinuous" vertical="center" wrapText="1"/>
    </xf>
    <xf numFmtId="0" fontId="47" fillId="0" borderId="24" xfId="3" applyFont="1" applyBorder="1" applyAlignment="1">
      <alignment horizontal="right" vertical="center"/>
    </xf>
    <xf numFmtId="166" fontId="50" fillId="0" borderId="33" xfId="3" applyNumberFormat="1" applyFont="1" applyBorder="1" applyAlignment="1">
      <alignment horizontal="center" vertical="center"/>
    </xf>
    <xf numFmtId="1" fontId="15" fillId="0" borderId="20" xfId="3" applyNumberFormat="1" applyFont="1" applyBorder="1" applyAlignment="1">
      <alignment horizontal="right" vertical="center"/>
    </xf>
    <xf numFmtId="1" fontId="15" fillId="0" borderId="27" xfId="3" applyNumberFormat="1" applyFont="1" applyBorder="1" applyAlignment="1">
      <alignment horizontal="right" vertical="center"/>
    </xf>
    <xf numFmtId="1" fontId="15" fillId="0" borderId="24" xfId="3" applyNumberFormat="1" applyFont="1" applyBorder="1" applyAlignment="1">
      <alignment horizontal="right" vertical="center"/>
    </xf>
    <xf numFmtId="1" fontId="15" fillId="0" borderId="26" xfId="3" applyNumberFormat="1" applyFont="1" applyBorder="1" applyAlignment="1">
      <alignment horizontal="right" vertical="center"/>
    </xf>
    <xf numFmtId="1" fontId="15" fillId="0" borderId="31" xfId="3" applyNumberFormat="1" applyFont="1" applyBorder="1" applyAlignment="1">
      <alignment horizontal="right" vertical="center"/>
    </xf>
    <xf numFmtId="165" fontId="32" fillId="0" borderId="4" xfId="2" applyNumberFormat="1" applyFont="1" applyBorder="1" applyAlignment="1" applyProtection="1">
      <alignment horizontal="left" vertical="center" indent="1"/>
    </xf>
    <xf numFmtId="0" fontId="53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165" fontId="34" fillId="0" borderId="4" xfId="2" applyNumberFormat="1" applyFont="1" applyBorder="1" applyAlignment="1" applyProtection="1">
      <alignment horizontal="left" vertical="center"/>
    </xf>
    <xf numFmtId="0" fontId="26" fillId="0" borderId="0" xfId="3" applyFont="1" applyAlignment="1">
      <alignment vertical="center"/>
    </xf>
    <xf numFmtId="0" fontId="30" fillId="0" borderId="6" xfId="3" applyFont="1" applyBorder="1" applyAlignment="1">
      <alignment horizontal="center" vertical="center"/>
    </xf>
    <xf numFmtId="0" fontId="47" fillId="0" borderId="6" xfId="3" applyFont="1" applyBorder="1" applyAlignment="1">
      <alignment vertical="center" wrapText="1"/>
    </xf>
    <xf numFmtId="0" fontId="54" fillId="0" borderId="6" xfId="3" applyFont="1" applyBorder="1" applyAlignment="1">
      <alignment vertical="center"/>
    </xf>
    <xf numFmtId="1" fontId="54" fillId="0" borderId="6" xfId="3" applyNumberFormat="1" applyFont="1" applyBorder="1" applyAlignment="1">
      <alignment horizontal="right" vertical="center"/>
    </xf>
    <xf numFmtId="1" fontId="55" fillId="0" borderId="6" xfId="3" applyNumberFormat="1" applyFont="1" applyBorder="1" applyAlignment="1">
      <alignment horizontal="right" vertical="center"/>
    </xf>
    <xf numFmtId="0" fontId="30" fillId="0" borderId="7" xfId="3" applyFont="1" applyBorder="1" applyAlignment="1">
      <alignment horizontal="center" vertical="center"/>
    </xf>
    <xf numFmtId="0" fontId="47" fillId="0" borderId="7" xfId="3" applyFont="1" applyBorder="1" applyAlignment="1">
      <alignment vertical="center" wrapText="1"/>
    </xf>
    <xf numFmtId="0" fontId="54" fillId="0" borderId="7" xfId="3" applyFont="1" applyBorder="1" applyAlignment="1">
      <alignment vertical="center"/>
    </xf>
    <xf numFmtId="0" fontId="46" fillId="0" borderId="7" xfId="3" applyFont="1" applyBorder="1" applyAlignment="1">
      <alignment horizontal="centerContinuous" vertical="center"/>
    </xf>
    <xf numFmtId="0" fontId="56" fillId="0" borderId="7" xfId="3" applyFont="1" applyBorder="1" applyAlignment="1">
      <alignment horizontal="right" vertical="center"/>
    </xf>
    <xf numFmtId="0" fontId="15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centerContinuous" vertical="center"/>
    </xf>
    <xf numFmtId="0" fontId="57" fillId="0" borderId="0" xfId="3" applyFont="1" applyAlignment="1">
      <alignment horizontal="right" vertical="center"/>
    </xf>
    <xf numFmtId="1" fontId="56" fillId="0" borderId="7" xfId="3" applyNumberFormat="1" applyFont="1" applyBorder="1" applyAlignment="1">
      <alignment vertical="center"/>
    </xf>
    <xf numFmtId="166" fontId="54" fillId="0" borderId="7" xfId="3" applyNumberFormat="1" applyFont="1" applyBorder="1" applyAlignment="1">
      <alignment horizontal="right" vertical="center"/>
    </xf>
    <xf numFmtId="0" fontId="51" fillId="0" borderId="0" xfId="3" applyFont="1" applyAlignment="1">
      <alignment wrapText="1"/>
    </xf>
    <xf numFmtId="0" fontId="25" fillId="0" borderId="0" xfId="7" applyFont="1" applyAlignment="1">
      <alignment vertical="center"/>
    </xf>
    <xf numFmtId="0" fontId="26" fillId="0" borderId="0" xfId="7" applyFont="1" applyAlignment="1">
      <alignment vertical="center"/>
    </xf>
    <xf numFmtId="0" fontId="53" fillId="0" borderId="0" xfId="7" applyFont="1" applyAlignment="1">
      <alignment vertical="center"/>
    </xf>
    <xf numFmtId="0" fontId="59" fillId="0" borderId="6" xfId="7" applyFont="1" applyBorder="1" applyAlignment="1">
      <alignment horizontal="centerContinuous" vertical="center"/>
    </xf>
    <xf numFmtId="0" fontId="44" fillId="0" borderId="27" xfId="7" applyFont="1" applyBorder="1" applyAlignment="1">
      <alignment horizontal="left" vertical="center" wrapText="1"/>
    </xf>
    <xf numFmtId="0" fontId="54" fillId="0" borderId="6" xfId="7" applyFont="1" applyBorder="1" applyAlignment="1">
      <alignment horizontal="center" vertical="center"/>
    </xf>
    <xf numFmtId="0" fontId="59" fillId="0" borderId="7" xfId="7" applyFont="1" applyBorder="1" applyAlignment="1">
      <alignment horizontal="centerContinuous" vertical="center"/>
    </xf>
    <xf numFmtId="0" fontId="12" fillId="0" borderId="12" xfId="3" applyFont="1" applyBorder="1" applyAlignment="1">
      <alignment vertical="center" wrapText="1"/>
    </xf>
    <xf numFmtId="0" fontId="54" fillId="0" borderId="7" xfId="7" applyFont="1" applyBorder="1" applyAlignment="1">
      <alignment horizontal="center" vertical="center"/>
    </xf>
    <xf numFmtId="0" fontId="54" fillId="0" borderId="7" xfId="7" applyFont="1" applyBorder="1" applyAlignment="1">
      <alignment horizontal="right" vertical="center"/>
    </xf>
    <xf numFmtId="0" fontId="55" fillId="0" borderId="7" xfId="7" applyFont="1" applyBorder="1" applyAlignment="1">
      <alignment horizontal="right" vertical="center"/>
    </xf>
    <xf numFmtId="0" fontId="44" fillId="0" borderId="7" xfId="7" applyFont="1" applyBorder="1" applyAlignment="1">
      <alignment horizontal="left" vertical="center"/>
    </xf>
    <xf numFmtId="0" fontId="44" fillId="0" borderId="7" xfId="7" applyFont="1" applyBorder="1" applyAlignment="1">
      <alignment horizontal="left" vertical="center" wrapText="1"/>
    </xf>
    <xf numFmtId="0" fontId="12" fillId="0" borderId="7" xfId="7" applyFont="1" applyBorder="1" applyAlignment="1">
      <alignment horizontal="left" vertical="center" wrapText="1"/>
    </xf>
    <xf numFmtId="0" fontId="59" fillId="0" borderId="7" xfId="7" applyFont="1" applyBorder="1" applyAlignment="1">
      <alignment horizontal="center" vertical="center"/>
    </xf>
    <xf numFmtId="0" fontId="15" fillId="0" borderId="7" xfId="7" applyFont="1" applyBorder="1" applyAlignment="1">
      <alignment horizontal="centerContinuous" vertical="center"/>
    </xf>
    <xf numFmtId="0" fontId="56" fillId="0" borderId="7" xfId="7" applyFont="1" applyBorder="1" applyAlignment="1">
      <alignment horizontal="right" vertical="center"/>
    </xf>
    <xf numFmtId="0" fontId="25" fillId="0" borderId="0" xfId="3" applyFont="1"/>
    <xf numFmtId="0" fontId="26" fillId="0" borderId="0" xfId="3" applyFont="1"/>
    <xf numFmtId="0" fontId="37" fillId="0" borderId="5" xfId="3" applyFont="1" applyBorder="1" applyAlignment="1">
      <alignment horizontal="center" vertical="center"/>
    </xf>
    <xf numFmtId="0" fontId="37" fillId="0" borderId="6" xfId="3" applyFont="1" applyBorder="1" applyAlignment="1">
      <alignment horizontal="centerContinuous" vertical="center"/>
    </xf>
    <xf numFmtId="0" fontId="29" fillId="0" borderId="6" xfId="3" applyFont="1" applyBorder="1" applyAlignment="1">
      <alignment horizontal="center" vertical="center"/>
    </xf>
    <xf numFmtId="166" fontId="25" fillId="0" borderId="0" xfId="7" applyNumberFormat="1" applyFont="1" applyAlignment="1">
      <alignment vertical="center"/>
    </xf>
    <xf numFmtId="0" fontId="62" fillId="0" borderId="7" xfId="3" applyFont="1" applyBorder="1" applyAlignment="1">
      <alignment horizontal="centerContinuous" vertical="center"/>
    </xf>
    <xf numFmtId="49" fontId="16" fillId="0" borderId="7" xfId="3" applyNumberFormat="1" applyFont="1" applyBorder="1" applyAlignment="1">
      <alignment horizontal="center" vertical="center"/>
    </xf>
    <xf numFmtId="0" fontId="29" fillId="0" borderId="7" xfId="3" applyFont="1" applyBorder="1" applyAlignment="1">
      <alignment horizontal="center" vertical="center"/>
    </xf>
    <xf numFmtId="166" fontId="57" fillId="0" borderId="7" xfId="3" applyNumberFormat="1" applyFont="1" applyBorder="1" applyAlignment="1">
      <alignment horizontal="center" vertical="center"/>
    </xf>
    <xf numFmtId="0" fontId="62" fillId="0" borderId="7" xfId="3" applyFont="1" applyBorder="1" applyAlignment="1">
      <alignment horizontal="centerContinuous" vertical="center" wrapText="1"/>
    </xf>
    <xf numFmtId="0" fontId="41" fillId="0" borderId="0" xfId="3" applyFont="1" applyAlignment="1">
      <alignment vertical="center"/>
    </xf>
    <xf numFmtId="0" fontId="65" fillId="0" borderId="5" xfId="3" applyFont="1" applyBorder="1" applyAlignment="1">
      <alignment horizontal="center" vertical="center" wrapText="1"/>
    </xf>
    <xf numFmtId="0" fontId="59" fillId="0" borderId="0" xfId="3" applyFont="1"/>
    <xf numFmtId="0" fontId="46" fillId="0" borderId="0" xfId="3" applyFont="1"/>
    <xf numFmtId="0" fontId="68" fillId="0" borderId="15" xfId="3" applyFont="1" applyBorder="1"/>
    <xf numFmtId="0" fontId="15" fillId="0" borderId="0" xfId="3" applyFont="1"/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47" fillId="7" borderId="27" xfId="3" quotePrefix="1" applyFont="1" applyFill="1" applyBorder="1" applyAlignment="1">
      <alignment horizontal="center" vertical="center"/>
    </xf>
    <xf numFmtId="0" fontId="71" fillId="7" borderId="19" xfId="3" applyFont="1" applyFill="1" applyBorder="1" applyAlignment="1">
      <alignment horizontal="center" vertical="center" wrapText="1"/>
    </xf>
    <xf numFmtId="0" fontId="46" fillId="0" borderId="0" xfId="3" applyFont="1" applyAlignment="1">
      <alignment wrapText="1"/>
    </xf>
    <xf numFmtId="0" fontId="42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0" fontId="74" fillId="0" borderId="0" xfId="3" applyFont="1" applyAlignment="1">
      <alignment vertical="center"/>
    </xf>
    <xf numFmtId="0" fontId="76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1" fontId="47" fillId="7" borderId="27" xfId="3" quotePrefix="1" applyNumberFormat="1" applyFont="1" applyFill="1" applyBorder="1" applyAlignment="1">
      <alignment horizontal="center" vertical="center"/>
    </xf>
    <xf numFmtId="1" fontId="66" fillId="7" borderId="27" xfId="3" quotePrefix="1" applyNumberFormat="1" applyFont="1" applyFill="1" applyBorder="1" applyAlignment="1">
      <alignment horizontal="center" vertical="center"/>
    </xf>
    <xf numFmtId="1" fontId="71" fillId="7" borderId="16" xfId="3" quotePrefix="1" applyNumberFormat="1" applyFont="1" applyFill="1" applyBorder="1" applyAlignment="1">
      <alignment horizontal="center" vertical="center"/>
    </xf>
    <xf numFmtId="1" fontId="29" fillId="0" borderId="6" xfId="3" applyNumberFormat="1" applyFont="1" applyBorder="1" applyAlignment="1">
      <alignment horizontal="center" vertical="center"/>
    </xf>
    <xf numFmtId="1" fontId="29" fillId="0" borderId="7" xfId="3" applyNumberFormat="1" applyFont="1" applyBorder="1" applyAlignment="1">
      <alignment horizontal="center" vertical="center"/>
    </xf>
    <xf numFmtId="1" fontId="61" fillId="0" borderId="6" xfId="3" applyNumberFormat="1" applyFont="1" applyBorder="1" applyAlignment="1">
      <alignment horizontal="center" vertical="center"/>
    </xf>
    <xf numFmtId="1" fontId="61" fillId="0" borderId="7" xfId="3" applyNumberFormat="1" applyFont="1" applyBorder="1" applyAlignment="1">
      <alignment horizontal="center" vertical="center"/>
    </xf>
    <xf numFmtId="0" fontId="39" fillId="0" borderId="6" xfId="0" applyFont="1" applyBorder="1" applyAlignment="1">
      <alignment vertical="center" wrapText="1"/>
    </xf>
    <xf numFmtId="1" fontId="7" fillId="0" borderId="0" xfId="3" applyNumberFormat="1"/>
    <xf numFmtId="1" fontId="55" fillId="0" borderId="6" xfId="3" applyNumberFormat="1" applyFont="1" applyBorder="1" applyAlignment="1">
      <alignment vertical="center"/>
    </xf>
    <xf numFmtId="1" fontId="25" fillId="0" borderId="0" xfId="3" applyNumberFormat="1" applyFont="1" applyAlignment="1">
      <alignment vertical="center"/>
    </xf>
    <xf numFmtId="1" fontId="48" fillId="0" borderId="27" xfId="3" applyNumberFormat="1" applyFont="1" applyBorder="1" applyAlignment="1">
      <alignment horizontal="right" vertical="center"/>
    </xf>
    <xf numFmtId="1" fontId="48" fillId="0" borderId="24" xfId="3" applyNumberFormat="1" applyFont="1" applyBorder="1" applyAlignment="1">
      <alignment horizontal="right" vertical="center"/>
    </xf>
    <xf numFmtId="1" fontId="57" fillId="0" borderId="0" xfId="3" applyNumberFormat="1" applyFont="1" applyAlignment="1">
      <alignment horizontal="right" vertical="center"/>
    </xf>
    <xf numFmtId="1" fontId="54" fillId="0" borderId="7" xfId="3" applyNumberFormat="1" applyFont="1" applyBorder="1" applyAlignment="1">
      <alignment vertical="center"/>
    </xf>
    <xf numFmtId="0" fontId="54" fillId="0" borderId="7" xfId="7" applyFont="1" applyBorder="1" applyAlignment="1">
      <alignment horizontal="right"/>
    </xf>
    <xf numFmtId="0" fontId="38" fillId="0" borderId="7" xfId="3" applyFont="1" applyBorder="1" applyAlignment="1">
      <alignment horizontal="center" vertical="center" wrapText="1"/>
    </xf>
    <xf numFmtId="0" fontId="81" fillId="0" borderId="7" xfId="0" applyFont="1" applyBorder="1" applyAlignment="1">
      <alignment horizontal="right"/>
    </xf>
    <xf numFmtId="0" fontId="37" fillId="0" borderId="7" xfId="3" applyFont="1" applyBorder="1" applyAlignment="1">
      <alignment horizontal="center" vertical="center" wrapText="1"/>
    </xf>
    <xf numFmtId="0" fontId="81" fillId="0" borderId="7" xfId="0" applyFont="1" applyBorder="1"/>
    <xf numFmtId="1" fontId="0" fillId="0" borderId="0" xfId="0" applyNumberFormat="1"/>
    <xf numFmtId="0" fontId="59" fillId="0" borderId="0" xfId="15" applyFont="1" applyAlignment="1">
      <alignment vertical="top" wrapText="1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59" fillId="0" borderId="0" xfId="0" applyFont="1"/>
    <xf numFmtId="0" fontId="68" fillId="0" borderId="45" xfId="16" applyFont="1" applyBorder="1" applyAlignment="1">
      <alignment horizontal="center" vertical="center" wrapText="1"/>
    </xf>
    <xf numFmtId="0" fontId="68" fillId="0" borderId="6" xfId="15" applyFont="1" applyBorder="1" applyAlignment="1">
      <alignment horizontal="left" vertical="center" wrapText="1"/>
    </xf>
    <xf numFmtId="0" fontId="59" fillId="0" borderId="0" xfId="19" applyFont="1" applyAlignment="1">
      <alignment horizontal="left" vertical="center" wrapText="1"/>
    </xf>
    <xf numFmtId="49" fontId="91" fillId="0" borderId="15" xfId="0" applyNumberFormat="1" applyFont="1" applyBorder="1"/>
    <xf numFmtId="0" fontId="68" fillId="0" borderId="6" xfId="0" applyFont="1" applyBorder="1" applyAlignment="1">
      <alignment wrapText="1"/>
    </xf>
    <xf numFmtId="0" fontId="68" fillId="0" borderId="17" xfId="0" applyFont="1" applyBorder="1" applyAlignment="1">
      <alignment horizontal="center"/>
    </xf>
    <xf numFmtId="1" fontId="29" fillId="0" borderId="27" xfId="0" applyNumberFormat="1" applyFont="1" applyBorder="1" applyAlignment="1">
      <alignment horizontal="center" vertical="center"/>
    </xf>
    <xf numFmtId="1" fontId="61" fillId="0" borderId="27" xfId="0" applyNumberFormat="1" applyFont="1" applyBorder="1" applyAlignment="1">
      <alignment horizontal="center" vertical="center"/>
    </xf>
    <xf numFmtId="1" fontId="61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61" fillId="0" borderId="46" xfId="0" applyNumberFormat="1" applyFont="1" applyBorder="1" applyAlignment="1">
      <alignment horizontal="center" vertical="center"/>
    </xf>
    <xf numFmtId="1" fontId="69" fillId="0" borderId="6" xfId="0" applyNumberFormat="1" applyFont="1" applyBorder="1" applyAlignment="1">
      <alignment horizontal="center" vertical="center"/>
    </xf>
    <xf numFmtId="1" fontId="69" fillId="0" borderId="6" xfId="15" applyNumberFormat="1" applyFont="1" applyBorder="1" applyAlignment="1">
      <alignment horizontal="center" vertical="center"/>
    </xf>
    <xf numFmtId="165" fontId="6" fillId="0" borderId="2" xfId="72" applyNumberFormat="1" applyFont="1" applyBorder="1" applyAlignment="1" applyProtection="1">
      <alignment horizontal="left" vertical="center"/>
    </xf>
    <xf numFmtId="0" fontId="113" fillId="0" borderId="0" xfId="3" applyFont="1" applyAlignment="1">
      <alignment horizontal="center" vertical="center"/>
    </xf>
    <xf numFmtId="0" fontId="30" fillId="0" borderId="0" xfId="3" applyFont="1" applyAlignment="1">
      <alignment vertical="center"/>
    </xf>
    <xf numFmtId="165" fontId="63" fillId="0" borderId="3" xfId="72" applyNumberFormat="1" applyFont="1" applyBorder="1" applyAlignment="1" applyProtection="1">
      <alignment horizontal="center" vertical="center"/>
    </xf>
    <xf numFmtId="165" fontId="6" fillId="0" borderId="3" xfId="72" applyNumberFormat="1" applyFont="1" applyBorder="1" applyAlignment="1" applyProtection="1">
      <alignment horizontal="center" vertical="center"/>
    </xf>
    <xf numFmtId="0" fontId="30" fillId="0" borderId="0" xfId="3" applyFont="1" applyAlignment="1">
      <alignment horizontal="center" vertical="center"/>
    </xf>
    <xf numFmtId="0" fontId="74" fillId="0" borderId="0" xfId="3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35" fillId="0" borderId="0" xfId="3" applyFont="1" applyAlignment="1">
      <alignment vertical="center"/>
    </xf>
    <xf numFmtId="0" fontId="115" fillId="0" borderId="0" xfId="3" applyFont="1" applyAlignment="1">
      <alignment vertical="center"/>
    </xf>
    <xf numFmtId="0" fontId="116" fillId="0" borderId="0" xfId="3" applyFont="1" applyAlignment="1">
      <alignment vertical="center"/>
    </xf>
    <xf numFmtId="0" fontId="117" fillId="0" borderId="0" xfId="3" applyFont="1" applyAlignment="1">
      <alignment vertical="center"/>
    </xf>
    <xf numFmtId="0" fontId="74" fillId="0" borderId="0" xfId="3" applyFont="1" applyAlignment="1">
      <alignment horizontal="left" vertical="center"/>
    </xf>
    <xf numFmtId="0" fontId="47" fillId="0" borderId="64" xfId="3" applyFont="1" applyBorder="1" applyAlignment="1">
      <alignment horizontal="center"/>
    </xf>
    <xf numFmtId="0" fontId="59" fillId="0" borderId="0" xfId="3" applyFont="1" applyAlignment="1">
      <alignment wrapText="1"/>
    </xf>
    <xf numFmtId="0" fontId="47" fillId="0" borderId="0" xfId="15" applyFont="1" applyAlignment="1">
      <alignment vertical="center" wrapText="1"/>
    </xf>
    <xf numFmtId="0" fontId="59" fillId="0" borderId="0" xfId="15" applyFont="1" applyAlignment="1">
      <alignment vertical="center" wrapText="1"/>
    </xf>
    <xf numFmtId="0" fontId="59" fillId="0" borderId="0" xfId="3" applyFont="1" applyAlignment="1">
      <alignment vertical="center" wrapText="1"/>
    </xf>
    <xf numFmtId="0" fontId="15" fillId="0" borderId="65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1" fontId="47" fillId="0" borderId="36" xfId="3" applyNumberFormat="1" applyFont="1" applyBorder="1" applyAlignment="1">
      <alignment horizontal="center" vertical="center"/>
    </xf>
    <xf numFmtId="1" fontId="66" fillId="0" borderId="36" xfId="3" applyNumberFormat="1" applyFont="1" applyBorder="1" applyAlignment="1">
      <alignment horizontal="center" vertical="center"/>
    </xf>
    <xf numFmtId="1" fontId="66" fillId="0" borderId="66" xfId="3" applyNumberFormat="1" applyFont="1" applyBorder="1" applyAlignment="1">
      <alignment horizontal="center" vertical="center"/>
    </xf>
    <xf numFmtId="1" fontId="61" fillId="0" borderId="69" xfId="3" applyNumberFormat="1" applyFont="1" applyBorder="1" applyAlignment="1">
      <alignment horizontal="center" vertical="center"/>
    </xf>
    <xf numFmtId="1" fontId="66" fillId="0" borderId="34" xfId="3" applyNumberFormat="1" applyFont="1" applyBorder="1" applyAlignment="1">
      <alignment horizontal="center" vertical="center"/>
    </xf>
    <xf numFmtId="1" fontId="47" fillId="0" borderId="72" xfId="3" applyNumberFormat="1" applyFont="1" applyBorder="1" applyAlignment="1">
      <alignment horizontal="center" vertical="center"/>
    </xf>
    <xf numFmtId="1" fontId="61" fillId="8" borderId="46" xfId="0" applyNumberFormat="1" applyFont="1" applyFill="1" applyBorder="1" applyAlignment="1">
      <alignment horizontal="center" vertical="center"/>
    </xf>
    <xf numFmtId="1" fontId="61" fillId="27" borderId="46" xfId="0" applyNumberFormat="1" applyFont="1" applyFill="1" applyBorder="1" applyAlignment="1">
      <alignment horizontal="center" vertical="center"/>
    </xf>
    <xf numFmtId="0" fontId="47" fillId="0" borderId="0" xfId="3" applyFont="1" applyAlignment="1">
      <alignment horizontal="left"/>
    </xf>
    <xf numFmtId="0" fontId="47" fillId="0" borderId="0" xfId="3" applyFont="1"/>
    <xf numFmtId="0" fontId="47" fillId="0" borderId="64" xfId="3" applyFont="1" applyBorder="1" applyAlignment="1">
      <alignment horizontal="center" vertical="center"/>
    </xf>
    <xf numFmtId="0" fontId="47" fillId="0" borderId="0" xfId="3" applyFont="1" applyAlignment="1">
      <alignment horizontal="left" wrapText="1"/>
    </xf>
    <xf numFmtId="0" fontId="47" fillId="0" borderId="0" xfId="3" applyFont="1" applyAlignment="1">
      <alignment wrapText="1"/>
    </xf>
    <xf numFmtId="0" fontId="47" fillId="28" borderId="47" xfId="3" applyFont="1" applyFill="1" applyBorder="1" applyAlignment="1">
      <alignment vertical="center"/>
    </xf>
    <xf numFmtId="0" fontId="47" fillId="28" borderId="47" xfId="15" applyFont="1" applyFill="1" applyBorder="1" applyAlignment="1">
      <alignment vertical="center"/>
    </xf>
    <xf numFmtId="0" fontId="51" fillId="28" borderId="43" xfId="3" applyFont="1" applyFill="1" applyBorder="1" applyAlignment="1">
      <alignment vertical="center"/>
    </xf>
    <xf numFmtId="0" fontId="15" fillId="28" borderId="63" xfId="3" applyFont="1" applyFill="1" applyBorder="1" applyAlignment="1">
      <alignment vertical="center"/>
    </xf>
    <xf numFmtId="0" fontId="15" fillId="28" borderId="63" xfId="3" applyFont="1" applyFill="1" applyBorder="1" applyAlignment="1">
      <alignment horizontal="center" vertical="center"/>
    </xf>
    <xf numFmtId="0" fontId="41" fillId="28" borderId="63" xfId="3" applyFont="1" applyFill="1" applyBorder="1" applyAlignment="1">
      <alignment horizontal="center" vertical="center"/>
    </xf>
    <xf numFmtId="0" fontId="48" fillId="28" borderId="6" xfId="3" applyFont="1" applyFill="1" applyBorder="1" applyAlignment="1">
      <alignment horizontal="center" vertical="center"/>
    </xf>
    <xf numFmtId="0" fontId="49" fillId="28" borderId="46" xfId="3" applyFont="1" applyFill="1" applyBorder="1" applyAlignment="1">
      <alignment horizontal="center" vertical="center"/>
    </xf>
    <xf numFmtId="4" fontId="41" fillId="8" borderId="12" xfId="81" applyNumberFormat="1" applyFont="1" applyFill="1" applyBorder="1" applyAlignment="1">
      <alignment vertical="center"/>
    </xf>
    <xf numFmtId="0" fontId="35" fillId="0" borderId="0" xfId="81" applyFont="1"/>
    <xf numFmtId="0" fontId="130" fillId="0" borderId="0" xfId="81" applyFont="1"/>
    <xf numFmtId="0" fontId="130" fillId="0" borderId="17" xfId="81" applyFont="1" applyBorder="1"/>
    <xf numFmtId="0" fontId="35" fillId="0" borderId="17" xfId="81" applyFont="1" applyBorder="1"/>
    <xf numFmtId="165" fontId="130" fillId="0" borderId="0" xfId="80" applyNumberFormat="1" applyFont="1" applyBorder="1" applyAlignment="1" applyProtection="1">
      <alignment horizontal="left" vertical="center"/>
    </xf>
    <xf numFmtId="165" fontId="122" fillId="0" borderId="0" xfId="80" applyNumberFormat="1" applyFont="1" applyBorder="1" applyAlignment="1" applyProtection="1">
      <alignment horizontal="left" vertical="center"/>
    </xf>
    <xf numFmtId="165" fontId="130" fillId="8" borderId="0" xfId="80" applyNumberFormat="1" applyFont="1" applyFill="1" applyBorder="1" applyAlignment="1" applyProtection="1">
      <alignment horizontal="left" vertical="center"/>
    </xf>
    <xf numFmtId="165" fontId="122" fillId="0" borderId="81" xfId="80" applyNumberFormat="1" applyFont="1" applyBorder="1" applyAlignment="1" applyProtection="1">
      <alignment horizontal="left" vertical="center"/>
    </xf>
    <xf numFmtId="3" fontId="90" fillId="0" borderId="0" xfId="4" applyNumberFormat="1" applyFont="1"/>
    <xf numFmtId="3" fontId="128" fillId="0" borderId="0" xfId="4" applyNumberFormat="1" applyFont="1"/>
    <xf numFmtId="0" fontId="90" fillId="0" borderId="0" xfId="4" applyFont="1"/>
    <xf numFmtId="0" fontId="90" fillId="0" borderId="0" xfId="4" applyFont="1" applyAlignment="1">
      <alignment horizontal="center" vertical="center" wrapText="1"/>
    </xf>
    <xf numFmtId="0" fontId="15" fillId="0" borderId="0" xfId="4" applyAlignment="1">
      <alignment horizontal="left"/>
    </xf>
    <xf numFmtId="0" fontId="90" fillId="0" borderId="0" xfId="4" applyFont="1" applyAlignment="1">
      <alignment horizontal="center" vertical="center"/>
    </xf>
    <xf numFmtId="0" fontId="37" fillId="0" borderId="77" xfId="3" applyFont="1" applyBorder="1" applyAlignment="1">
      <alignment horizontal="center" vertical="center" textRotation="90" wrapText="1"/>
    </xf>
    <xf numFmtId="3" fontId="37" fillId="0" borderId="77" xfId="3" applyNumberFormat="1" applyFont="1" applyBorder="1" applyAlignment="1">
      <alignment horizontal="center" vertical="center" textRotation="90" wrapText="1"/>
    </xf>
    <xf numFmtId="0" fontId="128" fillId="0" borderId="0" xfId="4" applyFont="1"/>
    <xf numFmtId="0" fontId="18" fillId="0" borderId="77" xfId="3" applyFont="1" applyBorder="1" applyAlignment="1" applyProtection="1">
      <alignment horizontal="center" vertical="center" wrapText="1"/>
      <protection locked="0"/>
    </xf>
    <xf numFmtId="0" fontId="18" fillId="6" borderId="77" xfId="3" applyFont="1" applyFill="1" applyBorder="1" applyAlignment="1">
      <alignment horizontal="right" vertical="center" wrapText="1"/>
    </xf>
    <xf numFmtId="0" fontId="18" fillId="6" borderId="77" xfId="3" applyFont="1" applyFill="1" applyBorder="1" applyAlignment="1">
      <alignment horizontal="center" vertical="center" wrapText="1"/>
    </xf>
    <xf numFmtId="3" fontId="90" fillId="0" borderId="0" xfId="4" applyNumberFormat="1" applyFont="1" applyAlignment="1">
      <alignment horizontal="center" vertical="center" wrapText="1"/>
    </xf>
    <xf numFmtId="0" fontId="90" fillId="0" borderId="0" xfId="4" applyFont="1" applyAlignment="1">
      <alignment horizontal="left" wrapText="1"/>
    </xf>
    <xf numFmtId="0" fontId="90" fillId="0" borderId="0" xfId="4" applyFont="1" applyAlignment="1">
      <alignment wrapText="1"/>
    </xf>
    <xf numFmtId="3" fontId="90" fillId="0" borderId="0" xfId="4" applyNumberFormat="1" applyFont="1" applyAlignment="1">
      <alignment wrapText="1"/>
    </xf>
    <xf numFmtId="3" fontId="128" fillId="0" borderId="0" xfId="4" applyNumberFormat="1" applyFont="1" applyAlignment="1">
      <alignment wrapText="1"/>
    </xf>
    <xf numFmtId="0" fontId="90" fillId="0" borderId="0" xfId="4" applyFont="1" applyAlignment="1">
      <alignment horizontal="left"/>
    </xf>
    <xf numFmtId="165" fontId="6" fillId="0" borderId="85" xfId="2" applyNumberFormat="1" applyFont="1" applyBorder="1" applyAlignment="1" applyProtection="1">
      <alignment horizontal="left" vertical="center" indent="1"/>
    </xf>
    <xf numFmtId="165" fontId="6" fillId="0" borderId="84" xfId="2" applyNumberFormat="1" applyFont="1" applyBorder="1" applyAlignment="1" applyProtection="1">
      <alignment horizontal="left" vertical="center" indent="1"/>
    </xf>
    <xf numFmtId="165" fontId="11" fillId="0" borderId="83" xfId="2" applyNumberFormat="1" applyFont="1" applyBorder="1" applyAlignment="1" applyProtection="1">
      <alignment horizontal="left" vertical="center"/>
    </xf>
    <xf numFmtId="165" fontId="11" fillId="0" borderId="85" xfId="2" applyNumberFormat="1" applyFont="1" applyBorder="1" applyAlignment="1" applyProtection="1">
      <alignment horizontal="left" vertical="center"/>
    </xf>
    <xf numFmtId="165" fontId="11" fillId="0" borderId="84" xfId="2" applyNumberFormat="1" applyFont="1" applyBorder="1" applyAlignment="1" applyProtection="1">
      <alignment horizontal="left" vertical="center"/>
    </xf>
    <xf numFmtId="0" fontId="25" fillId="0" borderId="0" xfId="4" applyFont="1"/>
    <xf numFmtId="0" fontId="18" fillId="4" borderId="77" xfId="4" applyFont="1" applyFill="1" applyBorder="1" applyAlignment="1">
      <alignment horizontal="center" vertical="center" textRotation="90" wrapText="1"/>
    </xf>
    <xf numFmtId="0" fontId="18" fillId="0" borderId="77" xfId="4" applyFont="1" applyBorder="1" applyAlignment="1">
      <alignment horizontal="center" vertical="center" textRotation="90" wrapText="1"/>
    </xf>
    <xf numFmtId="0" fontId="25" fillId="0" borderId="0" xfId="4" applyFont="1" applyAlignment="1">
      <alignment horizontal="center" vertical="center" wrapText="1"/>
    </xf>
    <xf numFmtId="166" fontId="18" fillId="6" borderId="77" xfId="3" applyNumberFormat="1" applyFont="1" applyFill="1" applyBorder="1" applyAlignment="1">
      <alignment horizontal="center" vertical="center" wrapText="1"/>
    </xf>
    <xf numFmtId="0" fontId="18" fillId="0" borderId="77" xfId="4" applyFont="1" applyBorder="1" applyAlignment="1" applyProtection="1">
      <alignment horizontal="center" vertical="center"/>
      <protection locked="0"/>
    </xf>
    <xf numFmtId="0" fontId="18" fillId="0" borderId="77" xfId="4" applyFont="1" applyBorder="1" applyAlignment="1" applyProtection="1">
      <alignment horizontal="center" vertical="center" wrapText="1"/>
      <protection locked="0"/>
    </xf>
    <xf numFmtId="0" fontId="18" fillId="6" borderId="77" xfId="4" applyFont="1" applyFill="1" applyBorder="1" applyAlignment="1">
      <alignment horizontal="center" vertical="center" wrapText="1"/>
    </xf>
    <xf numFmtId="166" fontId="18" fillId="6" borderId="77" xfId="4" applyNumberFormat="1" applyFont="1" applyFill="1" applyBorder="1" applyAlignment="1">
      <alignment horizontal="center" vertical="center" wrapText="1"/>
    </xf>
    <xf numFmtId="0" fontId="78" fillId="0" borderId="0" xfId="4" applyFont="1"/>
    <xf numFmtId="0" fontId="37" fillId="0" borderId="0" xfId="4" applyFont="1" applyAlignment="1">
      <alignment horizontal="left"/>
    </xf>
    <xf numFmtId="0" fontId="25" fillId="0" borderId="0" xfId="4" applyFont="1" applyAlignment="1">
      <alignment wrapText="1"/>
    </xf>
    <xf numFmtId="0" fontId="25" fillId="0" borderId="0" xfId="4" applyFont="1" applyAlignment="1">
      <alignment horizontal="center" wrapText="1"/>
    </xf>
    <xf numFmtId="0" fontId="37" fillId="0" borderId="0" xfId="4" applyFont="1" applyAlignment="1">
      <alignment wrapText="1"/>
    </xf>
    <xf numFmtId="0" fontId="37" fillId="0" borderId="0" xfId="4" applyFont="1" applyAlignment="1">
      <alignment horizontal="left" wrapText="1"/>
    </xf>
    <xf numFmtId="0" fontId="35" fillId="0" borderId="0" xfId="4" applyFont="1" applyAlignment="1">
      <alignment horizontal="center"/>
    </xf>
    <xf numFmtId="3" fontId="18" fillId="28" borderId="77" xfId="3" applyNumberFormat="1" applyFont="1" applyFill="1" applyBorder="1" applyAlignment="1">
      <alignment horizontal="center" vertical="center"/>
    </xf>
    <xf numFmtId="49" fontId="15" fillId="0" borderId="0" xfId="4" applyNumberFormat="1"/>
    <xf numFmtId="0" fontId="37" fillId="4" borderId="77" xfId="3" applyFont="1" applyFill="1" applyBorder="1" applyAlignment="1">
      <alignment horizontal="center" vertical="center" textRotation="90" wrapText="1"/>
    </xf>
    <xf numFmtId="0" fontId="37" fillId="3" borderId="77" xfId="3" applyFont="1" applyFill="1" applyBorder="1" applyAlignment="1">
      <alignment horizontal="center" vertical="center" textRotation="90" wrapText="1"/>
    </xf>
    <xf numFmtId="3" fontId="37" fillId="4" borderId="77" xfId="3" applyNumberFormat="1" applyFont="1" applyFill="1" applyBorder="1" applyAlignment="1">
      <alignment horizontal="center" vertical="center" textRotation="90" wrapText="1"/>
    </xf>
    <xf numFmtId="3" fontId="37" fillId="4" borderId="77" xfId="4" applyNumberFormat="1" applyFont="1" applyFill="1" applyBorder="1" applyAlignment="1">
      <alignment horizontal="center" vertical="center" textRotation="90" wrapText="1"/>
    </xf>
    <xf numFmtId="3" fontId="18" fillId="0" borderId="77" xfId="4" applyNumberFormat="1" applyFont="1" applyBorder="1" applyAlignment="1">
      <alignment horizontal="center" vertical="center" wrapText="1"/>
    </xf>
    <xf numFmtId="0" fontId="18" fillId="0" borderId="77" xfId="3" applyFont="1" applyBorder="1" applyAlignment="1" applyProtection="1">
      <alignment horizontal="center"/>
      <protection locked="0"/>
    </xf>
    <xf numFmtId="0" fontId="18" fillId="6" borderId="77" xfId="3" applyFont="1" applyFill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18" fillId="0" borderId="0" xfId="4" applyFont="1"/>
    <xf numFmtId="0" fontId="18" fillId="28" borderId="77" xfId="3" applyFont="1" applyFill="1" applyBorder="1" applyAlignment="1">
      <alignment horizontal="center" vertical="center" wrapText="1"/>
    </xf>
    <xf numFmtId="3" fontId="18" fillId="28" borderId="77" xfId="3" applyNumberFormat="1" applyFont="1" applyFill="1" applyBorder="1" applyAlignment="1">
      <alignment horizontal="center" vertical="center" wrapText="1"/>
    </xf>
    <xf numFmtId="0" fontId="15" fillId="0" borderId="0" xfId="4"/>
    <xf numFmtId="0" fontId="15" fillId="0" borderId="0" xfId="84" applyAlignment="1">
      <alignment horizontal="right"/>
    </xf>
    <xf numFmtId="0" fontId="25" fillId="0" borderId="0" xfId="85" applyFont="1"/>
    <xf numFmtId="0" fontId="135" fillId="0" borderId="0" xfId="3" applyFont="1"/>
    <xf numFmtId="0" fontId="136" fillId="0" borderId="61" xfId="87"/>
    <xf numFmtId="164" fontId="137" fillId="0" borderId="83" xfId="1" applyNumberFormat="1" applyFont="1" applyFill="1" applyBorder="1" applyAlignment="1">
      <alignment horizontal="center" vertical="center" wrapText="1"/>
    </xf>
    <xf numFmtId="0" fontId="57" fillId="0" borderId="0" xfId="88" applyFont="1" applyAlignment="1">
      <alignment horizontal="center" vertical="center"/>
    </xf>
    <xf numFmtId="0" fontId="7" fillId="0" borderId="0" xfId="88"/>
    <xf numFmtId="165" fontId="132" fillId="0" borderId="85" xfId="2" applyNumberFormat="1" applyFont="1" applyBorder="1" applyAlignment="1" applyProtection="1">
      <alignment horizontal="center" vertical="center"/>
    </xf>
    <xf numFmtId="165" fontId="138" fillId="0" borderId="84" xfId="2" applyNumberFormat="1" applyFont="1" applyBorder="1" applyAlignment="1" applyProtection="1">
      <alignment horizontal="center" vertical="center"/>
    </xf>
    <xf numFmtId="165" fontId="139" fillId="0" borderId="85" xfId="2" applyNumberFormat="1" applyFont="1" applyBorder="1" applyAlignment="1" applyProtection="1">
      <alignment horizontal="center" vertical="center"/>
    </xf>
    <xf numFmtId="165" fontId="140" fillId="0" borderId="84" xfId="2" applyNumberFormat="1" applyFont="1" applyBorder="1" applyAlignment="1" applyProtection="1">
      <alignment horizontal="center" vertical="center"/>
    </xf>
    <xf numFmtId="165" fontId="139" fillId="0" borderId="83" xfId="2" applyNumberFormat="1" applyFont="1" applyBorder="1" applyAlignment="1" applyProtection="1">
      <alignment horizontal="center" vertical="center"/>
    </xf>
    <xf numFmtId="0" fontId="47" fillId="0" borderId="0" xfId="88" applyFont="1" applyAlignment="1">
      <alignment horizontal="center" vertical="center" wrapText="1"/>
    </xf>
    <xf numFmtId="0" fontId="47" fillId="0" borderId="0" xfId="88" applyFont="1" applyAlignment="1">
      <alignment horizontal="left" vertical="center" wrapText="1"/>
    </xf>
    <xf numFmtId="0" fontId="44" fillId="0" borderId="0" xfId="88" applyFont="1" applyAlignment="1">
      <alignment horizontal="center" vertical="center"/>
    </xf>
    <xf numFmtId="0" fontId="141" fillId="0" borderId="0" xfId="88" applyFont="1" applyAlignment="1">
      <alignment horizontal="center" vertical="center"/>
    </xf>
    <xf numFmtId="0" fontId="29" fillId="0" borderId="0" xfId="88" applyFont="1" applyAlignment="1">
      <alignment horizontal="center" vertical="center"/>
    </xf>
    <xf numFmtId="0" fontId="17" fillId="0" borderId="5" xfId="88" applyFont="1" applyBorder="1" applyAlignment="1">
      <alignment horizontal="center" vertical="center" wrapText="1"/>
    </xf>
    <xf numFmtId="0" fontId="142" fillId="0" borderId="5" xfId="88" applyFont="1" applyBorder="1" applyAlignment="1">
      <alignment horizontal="center" vertical="center" wrapText="1"/>
    </xf>
    <xf numFmtId="0" fontId="142" fillId="0" borderId="67" xfId="88" applyFont="1" applyBorder="1" applyAlignment="1">
      <alignment horizontal="center" vertical="center" wrapText="1"/>
    </xf>
    <xf numFmtId="49" fontId="59" fillId="0" borderId="45" xfId="89" applyNumberFormat="1" applyFont="1" applyBorder="1" applyAlignment="1">
      <alignment horizontal="center" vertical="center"/>
    </xf>
    <xf numFmtId="0" fontId="59" fillId="0" borderId="6" xfId="89" applyFont="1" applyBorder="1" applyAlignment="1">
      <alignment horizontal="left" vertical="center" wrapText="1"/>
    </xf>
    <xf numFmtId="1" fontId="29" fillId="0" borderId="6" xfId="89" applyNumberFormat="1" applyFont="1" applyBorder="1" applyAlignment="1">
      <alignment horizontal="center" vertical="center"/>
    </xf>
    <xf numFmtId="1" fontId="61" fillId="0" borderId="6" xfId="89" applyNumberFormat="1" applyFont="1" applyBorder="1" applyAlignment="1">
      <alignment horizontal="center" vertical="center"/>
    </xf>
    <xf numFmtId="1" fontId="29" fillId="0" borderId="6" xfId="88" quotePrefix="1" applyNumberFormat="1" applyFont="1" applyBorder="1" applyAlignment="1">
      <alignment horizontal="center" vertical="center"/>
    </xf>
    <xf numFmtId="1" fontId="57" fillId="0" borderId="46" xfId="88" quotePrefix="1" applyNumberFormat="1" applyFont="1" applyBorder="1" applyAlignment="1">
      <alignment horizontal="center" vertical="center"/>
    </xf>
    <xf numFmtId="1" fontId="7" fillId="0" borderId="0" xfId="88" applyNumberFormat="1"/>
    <xf numFmtId="0" fontId="59" fillId="0" borderId="78" xfId="88" applyFont="1" applyBorder="1" applyAlignment="1">
      <alignment horizontal="center" vertical="center"/>
    </xf>
    <xf numFmtId="0" fontId="59" fillId="0" borderId="77" xfId="88" applyFont="1" applyBorder="1" applyAlignment="1">
      <alignment horizontal="left" vertical="center" wrapText="1"/>
    </xf>
    <xf numFmtId="0" fontId="59" fillId="0" borderId="78" xfId="89" applyFont="1" applyBorder="1" applyAlignment="1">
      <alignment horizontal="center" vertical="center"/>
    </xf>
    <xf numFmtId="0" fontId="59" fillId="0" borderId="77" xfId="89" applyFont="1" applyBorder="1" applyAlignment="1">
      <alignment horizontal="left" vertical="center" wrapText="1"/>
    </xf>
    <xf numFmtId="1" fontId="29" fillId="0" borderId="77" xfId="89" applyNumberFormat="1" applyFont="1" applyBorder="1" applyAlignment="1">
      <alignment horizontal="center" vertical="center"/>
    </xf>
    <xf numFmtId="1" fontId="61" fillId="0" borderId="77" xfId="89" applyNumberFormat="1" applyFont="1" applyBorder="1" applyAlignment="1">
      <alignment horizontal="center" vertical="center"/>
    </xf>
    <xf numFmtId="0" fontId="68" fillId="0" borderId="78" xfId="90" applyFont="1" applyBorder="1" applyAlignment="1">
      <alignment horizontal="center" vertical="center" wrapText="1"/>
    </xf>
    <xf numFmtId="0" fontId="68" fillId="0" borderId="77" xfId="90" applyFont="1" applyBorder="1" applyAlignment="1">
      <alignment horizontal="left" vertical="center" wrapText="1"/>
    </xf>
    <xf numFmtId="0" fontId="89" fillId="0" borderId="0" xfId="88" applyFont="1" applyAlignment="1">
      <alignment horizontal="left" vertical="center" wrapText="1"/>
    </xf>
    <xf numFmtId="0" fontId="59" fillId="0" borderId="78" xfId="91" applyFont="1" applyBorder="1" applyAlignment="1">
      <alignment horizontal="center" vertical="center"/>
    </xf>
    <xf numFmtId="1" fontId="59" fillId="0" borderId="77" xfId="91" applyNumberFormat="1" applyFont="1" applyBorder="1" applyAlignment="1">
      <alignment horizontal="left" vertical="center" wrapText="1"/>
    </xf>
    <xf numFmtId="0" fontId="68" fillId="0" borderId="78" xfId="89" applyFont="1" applyBorder="1" applyAlignment="1">
      <alignment horizontal="center" vertical="center" wrapText="1"/>
    </xf>
    <xf numFmtId="0" fontId="68" fillId="0" borderId="77" xfId="89" applyFont="1" applyBorder="1" applyAlignment="1">
      <alignment horizontal="left" vertical="center" wrapText="1"/>
    </xf>
    <xf numFmtId="0" fontId="59" fillId="0" borderId="77" xfId="88" applyFont="1" applyBorder="1" applyAlignment="1">
      <alignment wrapText="1"/>
    </xf>
    <xf numFmtId="0" fontId="59" fillId="0" borderId="92" xfId="89" applyFont="1" applyBorder="1" applyAlignment="1">
      <alignment horizontal="center" vertical="center" wrapText="1"/>
    </xf>
    <xf numFmtId="0" fontId="68" fillId="0" borderId="0" xfId="88" applyFont="1" applyAlignment="1">
      <alignment wrapText="1"/>
    </xf>
    <xf numFmtId="0" fontId="68" fillId="0" borderId="77" xfId="88" applyFont="1" applyBorder="1" applyAlignment="1">
      <alignment wrapText="1"/>
    </xf>
    <xf numFmtId="0" fontId="68" fillId="0" borderId="78" xfId="88" applyFont="1" applyBorder="1" applyAlignment="1">
      <alignment horizontal="center" vertical="center" wrapText="1"/>
    </xf>
    <xf numFmtId="0" fontId="68" fillId="0" borderId="77" xfId="88" applyFont="1" applyBorder="1" applyAlignment="1">
      <alignment vertical="top" wrapText="1"/>
    </xf>
    <xf numFmtId="0" fontId="59" fillId="0" borderId="78" xfId="89" applyFont="1" applyBorder="1" applyAlignment="1">
      <alignment horizontal="center" vertical="center" wrapText="1"/>
    </xf>
    <xf numFmtId="0" fontId="59" fillId="0" borderId="93" xfId="88" applyFont="1" applyBorder="1" applyAlignment="1">
      <alignment horizontal="left" vertical="center" wrapText="1"/>
    </xf>
    <xf numFmtId="0" fontId="68" fillId="0" borderId="92" xfId="90" applyFont="1" applyBorder="1" applyAlignment="1">
      <alignment horizontal="center" vertical="center" wrapText="1"/>
    </xf>
    <xf numFmtId="0" fontId="59" fillId="0" borderId="47" xfId="88" applyFont="1" applyBorder="1" applyAlignment="1">
      <alignment horizontal="center" vertical="center"/>
    </xf>
    <xf numFmtId="0" fontId="59" fillId="0" borderId="6" xfId="88" applyFont="1" applyBorder="1" applyAlignment="1">
      <alignment wrapText="1"/>
    </xf>
    <xf numFmtId="0" fontId="68" fillId="0" borderId="92" xfId="88" applyFont="1" applyBorder="1" applyAlignment="1">
      <alignment horizontal="center" vertical="center" wrapText="1"/>
    </xf>
    <xf numFmtId="0" fontId="68" fillId="0" borderId="78" xfId="88" applyFont="1" applyBorder="1" applyAlignment="1" applyProtection="1">
      <alignment horizontal="center" vertical="center" wrapText="1"/>
      <protection locked="0"/>
    </xf>
    <xf numFmtId="0" fontId="68" fillId="0" borderId="77" xfId="88" applyFont="1" applyBorder="1" applyAlignment="1" applyProtection="1">
      <alignment vertical="top" wrapText="1" readingOrder="1"/>
      <protection locked="0"/>
    </xf>
    <xf numFmtId="1" fontId="29" fillId="0" borderId="94" xfId="89" applyNumberFormat="1" applyFont="1" applyBorder="1" applyAlignment="1">
      <alignment horizontal="center" vertical="center"/>
    </xf>
    <xf numFmtId="1" fontId="61" fillId="0" borderId="94" xfId="89" applyNumberFormat="1" applyFont="1" applyBorder="1" applyAlignment="1">
      <alignment horizontal="center" vertical="center"/>
    </xf>
    <xf numFmtId="0" fontId="47" fillId="0" borderId="78" xfId="88" applyFont="1" applyBorder="1" applyAlignment="1">
      <alignment horizontal="center" vertical="center"/>
    </xf>
    <xf numFmtId="0" fontId="47" fillId="0" borderId="77" xfId="88" applyFont="1" applyBorder="1" applyAlignment="1">
      <alignment horizontal="left" vertical="center" wrapText="1"/>
    </xf>
    <xf numFmtId="0" fontId="47" fillId="0" borderId="78" xfId="88" applyFont="1" applyBorder="1" applyAlignment="1">
      <alignment horizontal="center" vertical="center" wrapText="1"/>
    </xf>
    <xf numFmtId="0" fontId="47" fillId="0" borderId="94" xfId="88" quotePrefix="1" applyFont="1" applyBorder="1" applyAlignment="1">
      <alignment horizontal="left" vertical="center" wrapText="1"/>
    </xf>
    <xf numFmtId="0" fontId="47" fillId="0" borderId="78" xfId="89" applyFont="1" applyBorder="1" applyAlignment="1">
      <alignment horizontal="center" vertical="center" wrapText="1"/>
    </xf>
    <xf numFmtId="0" fontId="47" fillId="0" borderId="77" xfId="89" applyFont="1" applyBorder="1" applyAlignment="1">
      <alignment horizontal="left" vertical="center" wrapText="1"/>
    </xf>
    <xf numFmtId="49" fontId="89" fillId="0" borderId="78" xfId="68" applyNumberFormat="1" applyFont="1" applyBorder="1" applyAlignment="1">
      <alignment horizontal="center" vertical="center" wrapText="1"/>
    </xf>
    <xf numFmtId="0" fontId="89" fillId="0" borderId="77" xfId="15" applyFont="1" applyBorder="1" applyAlignment="1">
      <alignment horizontal="left" vertical="center" wrapText="1"/>
    </xf>
    <xf numFmtId="0" fontId="68" fillId="0" borderId="93" xfId="88" applyFont="1" applyBorder="1" applyAlignment="1">
      <alignment vertical="top" wrapText="1"/>
    </xf>
    <xf numFmtId="0" fontId="47" fillId="0" borderId="78" xfId="89" applyFont="1" applyBorder="1" applyAlignment="1">
      <alignment horizontal="center" vertical="center"/>
    </xf>
    <xf numFmtId="0" fontId="59" fillId="0" borderId="92" xfId="88" applyFont="1" applyBorder="1" applyAlignment="1">
      <alignment horizontal="center" vertical="center"/>
    </xf>
    <xf numFmtId="0" fontId="47" fillId="0" borderId="78" xfId="90" applyFont="1" applyBorder="1" applyAlignment="1">
      <alignment horizontal="center" vertical="center" wrapText="1"/>
    </xf>
    <xf numFmtId="0" fontId="47" fillId="0" borderId="77" xfId="90" applyFont="1" applyBorder="1" applyAlignment="1">
      <alignment horizontal="left" vertical="center" wrapText="1"/>
    </xf>
    <xf numFmtId="0" fontId="89" fillId="0" borderId="78" xfId="90" applyFont="1" applyBorder="1" applyAlignment="1">
      <alignment horizontal="center" vertical="center" wrapText="1"/>
    </xf>
    <xf numFmtId="0" fontId="89" fillId="0" borderId="77" xfId="90" applyFont="1" applyBorder="1" applyAlignment="1">
      <alignment horizontal="left" vertical="center" wrapText="1"/>
    </xf>
    <xf numFmtId="0" fontId="59" fillId="0" borderId="78" xfId="88" applyFont="1" applyBorder="1" applyAlignment="1">
      <alignment horizontal="center" vertical="center" wrapText="1"/>
    </xf>
    <xf numFmtId="0" fontId="68" fillId="0" borderId="77" xfId="88" applyFont="1" applyBorder="1" applyAlignment="1">
      <alignment horizontal="left" vertical="center" wrapText="1"/>
    </xf>
    <xf numFmtId="0" fontId="110" fillId="0" borderId="0" xfId="88" applyFont="1" applyAlignment="1">
      <alignment wrapText="1"/>
    </xf>
    <xf numFmtId="0" fontId="89" fillId="0" borderId="78" xfId="89" applyFont="1" applyBorder="1" applyAlignment="1">
      <alignment horizontal="center" vertical="center" wrapText="1"/>
    </xf>
    <xf numFmtId="0" fontId="89" fillId="0" borderId="77" xfId="89" applyFont="1" applyBorder="1" applyAlignment="1">
      <alignment horizontal="left" vertical="center" wrapText="1"/>
    </xf>
    <xf numFmtId="0" fontId="59" fillId="0" borderId="92" xfId="88" applyFont="1" applyBorder="1" applyAlignment="1">
      <alignment horizontal="center"/>
    </xf>
    <xf numFmtId="0" fontId="68" fillId="0" borderId="78" xfId="88" applyFont="1" applyBorder="1" applyAlignment="1">
      <alignment horizontal="center" vertical="top" wrapText="1"/>
    </xf>
    <xf numFmtId="0" fontId="59" fillId="0" borderId="45" xfId="88" applyFont="1" applyBorder="1" applyAlignment="1">
      <alignment horizontal="center" vertical="center"/>
    </xf>
    <xf numFmtId="0" fontId="110" fillId="0" borderId="77" xfId="88" applyFont="1" applyBorder="1" applyAlignment="1">
      <alignment wrapText="1"/>
    </xf>
    <xf numFmtId="0" fontId="68" fillId="0" borderId="92" xfId="88" applyFont="1" applyBorder="1" applyAlignment="1">
      <alignment horizontal="center" vertical="top" wrapText="1"/>
    </xf>
    <xf numFmtId="0" fontId="110" fillId="0" borderId="77" xfId="88" applyFont="1" applyBorder="1" applyAlignment="1">
      <alignment horizontal="left" wrapText="1"/>
    </xf>
    <xf numFmtId="0" fontId="59" fillId="0" borderId="77" xfId="88" applyFont="1" applyBorder="1" applyAlignment="1">
      <alignment horizontal="left" wrapText="1"/>
    </xf>
    <xf numFmtId="0" fontId="59" fillId="0" borderId="78" xfId="88" applyFont="1" applyBorder="1" applyAlignment="1">
      <alignment horizontal="center"/>
    </xf>
    <xf numFmtId="0" fontId="59" fillId="0" borderId="78" xfId="88" applyFont="1" applyBorder="1" applyAlignment="1">
      <alignment horizontal="center" wrapText="1"/>
    </xf>
    <xf numFmtId="0" fontId="110" fillId="0" borderId="92" xfId="88" applyFont="1" applyBorder="1" applyAlignment="1">
      <alignment horizontal="center" vertical="top" wrapText="1"/>
    </xf>
    <xf numFmtId="0" fontId="110" fillId="0" borderId="78" xfId="88" applyFont="1" applyBorder="1" applyAlignment="1">
      <alignment horizontal="center" vertical="top" wrapText="1"/>
    </xf>
    <xf numFmtId="0" fontId="110" fillId="0" borderId="77" xfId="88" applyFont="1" applyBorder="1" applyAlignment="1">
      <alignment vertical="top" wrapText="1"/>
    </xf>
    <xf numFmtId="0" fontId="110" fillId="0" borderId="77" xfId="88" applyFont="1" applyBorder="1" applyAlignment="1">
      <alignment horizontal="center" vertical="top" wrapText="1"/>
    </xf>
    <xf numFmtId="0" fontId="59" fillId="0" borderId="77" xfId="88" applyFont="1" applyBorder="1" applyAlignment="1">
      <alignment horizontal="center" vertical="center"/>
    </xf>
    <xf numFmtId="1" fontId="29" fillId="0" borderId="77" xfId="88" quotePrefix="1" applyNumberFormat="1" applyFont="1" applyBorder="1" applyAlignment="1">
      <alignment horizontal="center" vertical="center" wrapText="1"/>
    </xf>
    <xf numFmtId="1" fontId="61" fillId="0" borderId="77" xfId="88" quotePrefix="1" applyNumberFormat="1" applyFont="1" applyBorder="1" applyAlignment="1">
      <alignment horizontal="center" vertical="center" wrapText="1"/>
    </xf>
    <xf numFmtId="1" fontId="29" fillId="0" borderId="77" xfId="88" quotePrefix="1" applyNumberFormat="1" applyFont="1" applyBorder="1" applyAlignment="1">
      <alignment horizontal="center" vertical="center"/>
    </xf>
    <xf numFmtId="1" fontId="61" fillId="0" borderId="77" xfId="88" quotePrefix="1" applyNumberFormat="1" applyFont="1" applyBorder="1" applyAlignment="1">
      <alignment horizontal="center" vertical="center"/>
    </xf>
    <xf numFmtId="0" fontId="47" fillId="0" borderId="72" xfId="88" applyFont="1" applyBorder="1" applyAlignment="1">
      <alignment horizontal="center" vertical="center" wrapText="1"/>
    </xf>
    <xf numFmtId="0" fontId="47" fillId="0" borderId="30" xfId="88" quotePrefix="1" applyFont="1" applyBorder="1" applyAlignment="1">
      <alignment horizontal="left" vertical="center" wrapText="1"/>
    </xf>
    <xf numFmtId="0" fontId="29" fillId="0" borderId="95" xfId="88" quotePrefix="1" applyFont="1" applyBorder="1" applyAlignment="1">
      <alignment horizontal="center" vertical="center" wrapText="1"/>
    </xf>
    <xf numFmtId="0" fontId="57" fillId="0" borderId="95" xfId="88" quotePrefix="1" applyFont="1" applyBorder="1" applyAlignment="1">
      <alignment horizontal="center" vertical="center" wrapText="1"/>
    </xf>
    <xf numFmtId="0" fontId="29" fillId="0" borderId="95" xfId="88" quotePrefix="1" applyFont="1" applyBorder="1" applyAlignment="1">
      <alignment horizontal="center" vertical="center"/>
    </xf>
    <xf numFmtId="0" fontId="57" fillId="0" borderId="95" xfId="88" quotePrefix="1" applyFont="1" applyBorder="1" applyAlignment="1">
      <alignment horizontal="center" vertical="center"/>
    </xf>
    <xf numFmtId="0" fontId="29" fillId="0" borderId="30" xfId="88" quotePrefix="1" applyFont="1" applyBorder="1" applyAlignment="1">
      <alignment horizontal="center" vertical="center"/>
    </xf>
    <xf numFmtId="0" fontId="57" fillId="0" borderId="89" xfId="88" quotePrefix="1" applyFont="1" applyBorder="1" applyAlignment="1">
      <alignment horizontal="center" vertical="center"/>
    </xf>
    <xf numFmtId="1" fontId="57" fillId="0" borderId="96" xfId="88" quotePrefix="1" applyNumberFormat="1" applyFont="1" applyBorder="1" applyAlignment="1">
      <alignment horizontal="center" vertical="center"/>
    </xf>
    <xf numFmtId="0" fontId="68" fillId="0" borderId="92" xfId="4" applyFont="1" applyBorder="1" applyAlignment="1">
      <alignment horizontal="center" vertical="center" wrapText="1"/>
    </xf>
    <xf numFmtId="0" fontId="59" fillId="0" borderId="78" xfId="90" applyFont="1" applyBorder="1" applyAlignment="1">
      <alignment horizontal="center" vertical="center" wrapText="1"/>
    </xf>
    <xf numFmtId="0" fontId="59" fillId="0" borderId="77" xfId="90" applyFont="1" applyBorder="1" applyAlignment="1">
      <alignment horizontal="left" vertical="center" wrapText="1"/>
    </xf>
    <xf numFmtId="0" fontId="68" fillId="0" borderId="78" xfId="4" applyFont="1" applyBorder="1" applyAlignment="1">
      <alignment horizontal="center" vertical="center" wrapText="1"/>
    </xf>
    <xf numFmtId="0" fontId="68" fillId="0" borderId="77" xfId="4" applyFont="1" applyBorder="1" applyAlignment="1">
      <alignment vertical="top" wrapText="1"/>
    </xf>
    <xf numFmtId="49" fontId="68" fillId="0" borderId="78" xfId="4" applyNumberFormat="1" applyFont="1" applyBorder="1" applyAlignment="1">
      <alignment horizontal="center" vertical="center" wrapText="1"/>
    </xf>
    <xf numFmtId="49" fontId="68" fillId="0" borderId="77" xfId="4" applyNumberFormat="1" applyFont="1" applyBorder="1" applyAlignment="1">
      <alignment vertical="top" wrapText="1"/>
    </xf>
    <xf numFmtId="0" fontId="59" fillId="0" borderId="78" xfId="4" applyFont="1" applyBorder="1" applyAlignment="1">
      <alignment horizontal="center" vertical="center"/>
    </xf>
    <xf numFmtId="0" fontId="68" fillId="0" borderId="0" xfId="4" applyFont="1" applyAlignment="1">
      <alignment wrapText="1"/>
    </xf>
    <xf numFmtId="0" fontId="59" fillId="0" borderId="77" xfId="4" applyFont="1" applyBorder="1" applyAlignment="1">
      <alignment wrapText="1"/>
    </xf>
    <xf numFmtId="0" fontId="68" fillId="0" borderId="78" xfId="88" applyFont="1" applyBorder="1" applyAlignment="1">
      <alignment horizontal="center" vertical="center"/>
    </xf>
    <xf numFmtId="0" fontId="59" fillId="0" borderId="77" xfId="4" applyFont="1" applyBorder="1" applyAlignment="1">
      <alignment horizontal="left" vertical="center" wrapText="1"/>
    </xf>
    <xf numFmtId="0" fontId="59" fillId="0" borderId="93" xfId="90" applyFont="1" applyBorder="1" applyAlignment="1">
      <alignment horizontal="left" vertical="center" wrapText="1"/>
    </xf>
    <xf numFmtId="0" fontId="47" fillId="0" borderId="71" xfId="88" applyFont="1" applyBorder="1" applyAlignment="1">
      <alignment horizontal="center" vertical="center" wrapText="1"/>
    </xf>
    <xf numFmtId="1" fontId="29" fillId="0" borderId="98" xfId="88" quotePrefix="1" applyNumberFormat="1" applyFont="1" applyBorder="1" applyAlignment="1">
      <alignment horizontal="center" vertical="center"/>
    </xf>
    <xf numFmtId="0" fontId="47" fillId="0" borderId="35" xfId="88" quotePrefix="1" applyFont="1" applyBorder="1" applyAlignment="1">
      <alignment horizontal="left" vertical="center" wrapText="1"/>
    </xf>
    <xf numFmtId="0" fontId="29" fillId="0" borderId="35" xfId="88" quotePrefix="1" applyFont="1" applyBorder="1" applyAlignment="1">
      <alignment horizontal="center" vertical="center" wrapText="1"/>
    </xf>
    <xf numFmtId="0" fontId="57" fillId="0" borderId="35" xfId="88" quotePrefix="1" applyFont="1" applyBorder="1" applyAlignment="1">
      <alignment horizontal="center" vertical="center" wrapText="1"/>
    </xf>
    <xf numFmtId="0" fontId="29" fillId="0" borderId="35" xfId="88" quotePrefix="1" applyFont="1" applyBorder="1" applyAlignment="1">
      <alignment horizontal="center" vertical="center"/>
    </xf>
    <xf numFmtId="0" fontId="57" fillId="0" borderId="35" xfId="88" quotePrefix="1" applyFont="1" applyBorder="1" applyAlignment="1">
      <alignment horizontal="center" vertical="center"/>
    </xf>
    <xf numFmtId="0" fontId="29" fillId="0" borderId="36" xfId="88" quotePrefix="1" applyFont="1" applyBorder="1" applyAlignment="1">
      <alignment horizontal="center" vertical="center"/>
    </xf>
    <xf numFmtId="0" fontId="57" fillId="0" borderId="91" xfId="88" quotePrefix="1" applyFont="1" applyBorder="1" applyAlignment="1">
      <alignment horizontal="center" vertical="center"/>
    </xf>
    <xf numFmtId="0" fontId="47" fillId="0" borderId="70" xfId="89" applyFont="1" applyBorder="1" applyAlignment="1">
      <alignment horizontal="center" vertical="center"/>
    </xf>
    <xf numFmtId="0" fontId="47" fillId="0" borderId="39" xfId="89" applyFont="1" applyBorder="1" applyAlignment="1">
      <alignment horizontal="left" vertical="center" wrapText="1"/>
    </xf>
    <xf numFmtId="1" fontId="29" fillId="0" borderId="39" xfId="89" applyNumberFormat="1" applyFont="1" applyBorder="1" applyAlignment="1">
      <alignment horizontal="center" vertical="center"/>
    </xf>
    <xf numFmtId="1" fontId="61" fillId="0" borderId="39" xfId="89" applyNumberFormat="1" applyFont="1" applyBorder="1" applyAlignment="1">
      <alignment horizontal="center" vertical="center"/>
    </xf>
    <xf numFmtId="0" fontId="47" fillId="0" borderId="92" xfId="90" applyFont="1" applyBorder="1" applyAlignment="1">
      <alignment horizontal="center" vertical="center" wrapText="1"/>
    </xf>
    <xf numFmtId="0" fontId="68" fillId="0" borderId="92" xfId="89" applyFont="1" applyBorder="1" applyAlignment="1">
      <alignment horizontal="center" vertical="center"/>
    </xf>
    <xf numFmtId="0" fontId="68" fillId="0" borderId="0" xfId="88" applyFont="1" applyAlignment="1">
      <alignment horizontal="left" vertical="center" wrapText="1"/>
    </xf>
    <xf numFmtId="0" fontId="59" fillId="0" borderId="11" xfId="89" applyFont="1" applyBorder="1" applyAlignment="1">
      <alignment horizontal="center" vertical="center"/>
    </xf>
    <xf numFmtId="0" fontId="59" fillId="0" borderId="13" xfId="89" applyFont="1" applyBorder="1" applyAlignment="1">
      <alignment horizontal="left" vertical="center" wrapText="1"/>
    </xf>
    <xf numFmtId="0" fontId="59" fillId="0" borderId="86" xfId="89" applyFont="1" applyBorder="1" applyAlignment="1">
      <alignment horizontal="center" vertical="center"/>
    </xf>
    <xf numFmtId="0" fontId="59" fillId="0" borderId="86" xfId="89" applyFont="1" applyBorder="1" applyAlignment="1">
      <alignment horizontal="center" vertical="center" wrapText="1"/>
    </xf>
    <xf numFmtId="0" fontId="68" fillId="0" borderId="45" xfId="88" applyFont="1" applyBorder="1" applyAlignment="1">
      <alignment horizontal="center" vertical="top" wrapText="1"/>
    </xf>
    <xf numFmtId="1" fontId="29" fillId="0" borderId="39" xfId="88" quotePrefix="1" applyNumberFormat="1" applyFont="1" applyBorder="1" applyAlignment="1">
      <alignment horizontal="center" vertical="center" wrapText="1"/>
    </xf>
    <xf numFmtId="1" fontId="61" fillId="0" borderId="39" xfId="88" quotePrefix="1" applyNumberFormat="1" applyFont="1" applyBorder="1" applyAlignment="1">
      <alignment horizontal="center" vertical="center" wrapText="1"/>
    </xf>
    <xf numFmtId="1" fontId="57" fillId="0" borderId="99" xfId="88" quotePrefix="1" applyNumberFormat="1" applyFont="1" applyBorder="1" applyAlignment="1">
      <alignment horizontal="center" vertical="center"/>
    </xf>
    <xf numFmtId="0" fontId="47" fillId="0" borderId="86" xfId="89" applyFont="1" applyBorder="1" applyAlignment="1">
      <alignment horizontal="center" vertical="center" wrapText="1"/>
    </xf>
    <xf numFmtId="0" fontId="47" fillId="0" borderId="86" xfId="88" applyFont="1" applyBorder="1" applyAlignment="1">
      <alignment horizontal="center" vertical="center"/>
    </xf>
    <xf numFmtId="0" fontId="59" fillId="0" borderId="11" xfId="89" applyFont="1" applyBorder="1" applyAlignment="1">
      <alignment horizontal="center" vertical="center" wrapText="1"/>
    </xf>
    <xf numFmtId="0" fontId="59" fillId="0" borderId="13" xfId="89" applyFont="1" applyBorder="1" applyAlignment="1">
      <alignment horizontal="left" vertical="top" wrapText="1"/>
    </xf>
    <xf numFmtId="1" fontId="29" fillId="0" borderId="94" xfId="88" quotePrefix="1" applyNumberFormat="1" applyFont="1" applyBorder="1" applyAlignment="1">
      <alignment horizontal="center" vertical="center" wrapText="1"/>
    </xf>
    <xf numFmtId="1" fontId="61" fillId="0" borderId="94" xfId="88" quotePrefix="1" applyNumberFormat="1" applyFont="1" applyBorder="1" applyAlignment="1">
      <alignment horizontal="center" vertical="center" wrapText="1"/>
    </xf>
    <xf numFmtId="0" fontId="89" fillId="0" borderId="77" xfId="88" applyFont="1" applyBorder="1" applyAlignment="1">
      <alignment horizontal="left" vertical="center" wrapText="1"/>
    </xf>
    <xf numFmtId="0" fontId="68" fillId="0" borderId="78" xfId="88" applyFont="1" applyBorder="1" applyAlignment="1" applyProtection="1">
      <alignment horizontal="center" vertical="top" wrapText="1" readingOrder="1"/>
      <protection locked="0"/>
    </xf>
    <xf numFmtId="0" fontId="59" fillId="0" borderId="78" xfId="89" applyFont="1" applyBorder="1" applyAlignment="1">
      <alignment horizontal="center" vertical="top" wrapText="1"/>
    </xf>
    <xf numFmtId="0" fontId="59" fillId="0" borderId="78" xfId="89" applyFont="1" applyBorder="1" applyAlignment="1">
      <alignment horizontal="center"/>
    </xf>
    <xf numFmtId="0" fontId="68" fillId="0" borderId="78" xfId="89" applyFont="1" applyBorder="1" applyAlignment="1">
      <alignment horizontal="center" vertical="top" wrapText="1"/>
    </xf>
    <xf numFmtId="0" fontId="110" fillId="0" borderId="92" xfId="88" applyFont="1" applyBorder="1" applyAlignment="1">
      <alignment horizontal="center"/>
    </xf>
    <xf numFmtId="1" fontId="61" fillId="0" borderId="98" xfId="88" quotePrefix="1" applyNumberFormat="1" applyFont="1" applyBorder="1" applyAlignment="1">
      <alignment horizontal="center" vertical="center" wrapText="1"/>
    </xf>
    <xf numFmtId="1" fontId="61" fillId="0" borderId="98" xfId="88" quotePrefix="1" applyNumberFormat="1" applyFont="1" applyBorder="1" applyAlignment="1">
      <alignment horizontal="center" vertical="center"/>
    </xf>
    <xf numFmtId="1" fontId="57" fillId="0" borderId="89" xfId="88" quotePrefix="1" applyNumberFormat="1" applyFont="1" applyBorder="1" applyAlignment="1">
      <alignment horizontal="center" vertical="center"/>
    </xf>
    <xf numFmtId="0" fontId="59" fillId="0" borderId="45" xfId="89" applyFont="1" applyBorder="1" applyAlignment="1">
      <alignment horizontal="center" vertical="center"/>
    </xf>
    <xf numFmtId="1" fontId="57" fillId="0" borderId="79" xfId="88" quotePrefix="1" applyNumberFormat="1" applyFont="1" applyBorder="1" applyAlignment="1">
      <alignment horizontal="center" vertical="center"/>
    </xf>
    <xf numFmtId="0" fontId="68" fillId="0" borderId="45" xfId="88" applyFont="1" applyBorder="1" applyAlignment="1">
      <alignment horizontal="center" vertical="center" wrapText="1"/>
    </xf>
    <xf numFmtId="0" fontId="68" fillId="0" borderId="6" xfId="88" applyFont="1" applyBorder="1" applyAlignment="1">
      <alignment vertical="top" wrapText="1"/>
    </xf>
    <xf numFmtId="0" fontId="68" fillId="0" borderId="78" xfId="89" applyFont="1" applyBorder="1" applyAlignment="1">
      <alignment horizontal="center" vertical="center"/>
    </xf>
    <xf numFmtId="0" fontId="47" fillId="0" borderId="11" xfId="88" applyFont="1" applyBorder="1" applyAlignment="1">
      <alignment horizontal="center" vertical="center" wrapText="1"/>
    </xf>
    <xf numFmtId="0" fontId="47" fillId="0" borderId="0" xfId="89" applyFont="1" applyAlignment="1">
      <alignment horizontal="left" vertical="center" wrapText="1"/>
    </xf>
    <xf numFmtId="0" fontId="71" fillId="0" borderId="100" xfId="88" quotePrefix="1" applyFont="1" applyBorder="1" applyAlignment="1">
      <alignment horizontal="center" vertical="center" wrapText="1"/>
    </xf>
    <xf numFmtId="0" fontId="89" fillId="0" borderId="70" xfId="89" applyFont="1" applyBorder="1" applyAlignment="1">
      <alignment horizontal="center" vertical="center"/>
    </xf>
    <xf numFmtId="0" fontId="89" fillId="0" borderId="39" xfId="89" applyFont="1" applyBorder="1" applyAlignment="1">
      <alignment horizontal="left" vertical="center" wrapText="1"/>
    </xf>
    <xf numFmtId="0" fontId="89" fillId="0" borderId="45" xfId="89" applyFont="1" applyBorder="1" applyAlignment="1">
      <alignment horizontal="center" vertical="center"/>
    </xf>
    <xf numFmtId="0" fontId="89" fillId="0" borderId="6" xfId="89" applyFont="1" applyBorder="1" applyAlignment="1">
      <alignment horizontal="left" vertical="center" wrapText="1"/>
    </xf>
    <xf numFmtId="0" fontId="89" fillId="0" borderId="78" xfId="89" applyFont="1" applyBorder="1" applyAlignment="1">
      <alignment horizontal="center" vertical="center"/>
    </xf>
    <xf numFmtId="0" fontId="68" fillId="0" borderId="77" xfId="4" applyFont="1" applyBorder="1" applyAlignment="1">
      <alignment wrapText="1"/>
    </xf>
    <xf numFmtId="0" fontId="89" fillId="0" borderId="78" xfId="88" applyFont="1" applyBorder="1" applyAlignment="1">
      <alignment horizontal="center" vertical="center"/>
    </xf>
    <xf numFmtId="0" fontId="68" fillId="0" borderId="93" xfId="89" applyFont="1" applyBorder="1" applyAlignment="1">
      <alignment horizontal="left" vertical="center" wrapText="1"/>
    </xf>
    <xf numFmtId="49" fontId="59" fillId="0" borderId="78" xfId="88" applyNumberFormat="1" applyFont="1" applyBorder="1" applyAlignment="1">
      <alignment horizontal="center" vertical="center"/>
    </xf>
    <xf numFmtId="0" fontId="59" fillId="0" borderId="15" xfId="88" applyFont="1" applyBorder="1" applyAlignment="1">
      <alignment horizontal="left" vertical="center" wrapText="1"/>
    </xf>
    <xf numFmtId="0" fontId="68" fillId="0" borderId="0" xfId="89" applyFont="1" applyAlignment="1">
      <alignment horizontal="left" vertical="center" wrapText="1"/>
    </xf>
    <xf numFmtId="0" fontId="68" fillId="0" borderId="92" xfId="88" applyFont="1" applyBorder="1" applyAlignment="1" applyProtection="1">
      <alignment horizontal="center" vertical="center" wrapText="1"/>
      <protection locked="0"/>
    </xf>
    <xf numFmtId="0" fontId="68" fillId="0" borderId="6" xfId="88" applyFont="1" applyBorder="1" applyAlignment="1">
      <alignment horizontal="left" vertical="center" wrapText="1"/>
    </xf>
    <xf numFmtId="0" fontId="68" fillId="0" borderId="45" xfId="4" applyFont="1" applyBorder="1" applyAlignment="1">
      <alignment horizontal="center" vertical="center" wrapText="1"/>
    </xf>
    <xf numFmtId="0" fontId="47" fillId="0" borderId="77" xfId="88" applyFont="1" applyBorder="1" applyAlignment="1">
      <alignment horizontal="center" vertical="center"/>
    </xf>
    <xf numFmtId="0" fontId="47" fillId="0" borderId="77" xfId="88" applyFont="1" applyBorder="1" applyAlignment="1">
      <alignment horizontal="center" vertical="center" wrapText="1"/>
    </xf>
    <xf numFmtId="49" fontId="68" fillId="0" borderId="78" xfId="88" applyNumberFormat="1" applyFont="1" applyBorder="1" applyAlignment="1">
      <alignment horizontal="center" vertical="center" wrapText="1"/>
    </xf>
    <xf numFmtId="0" fontId="59" fillId="0" borderId="0" xfId="88" applyFont="1" applyAlignment="1">
      <alignment horizontal="left" vertical="center" wrapText="1"/>
    </xf>
    <xf numFmtId="0" fontId="68" fillId="0" borderId="86" xfId="89" applyFont="1" applyBorder="1" applyAlignment="1">
      <alignment horizontal="center" vertical="center"/>
    </xf>
    <xf numFmtId="2" fontId="59" fillId="0" borderId="77" xfId="88" applyNumberFormat="1" applyFont="1" applyBorder="1" applyAlignment="1">
      <alignment horizontal="left" vertical="center" wrapText="1"/>
    </xf>
    <xf numFmtId="0" fontId="47" fillId="0" borderId="14" xfId="88" quotePrefix="1" applyFont="1" applyBorder="1" applyAlignment="1">
      <alignment horizontal="left" vertical="center" wrapText="1"/>
    </xf>
    <xf numFmtId="0" fontId="29" fillId="0" borderId="14" xfId="88" quotePrefix="1" applyFont="1" applyBorder="1" applyAlignment="1">
      <alignment horizontal="center" vertical="center" wrapText="1"/>
    </xf>
    <xf numFmtId="0" fontId="57" fillId="0" borderId="14" xfId="88" quotePrefix="1" applyFont="1" applyBorder="1" applyAlignment="1">
      <alignment horizontal="center" vertical="center" wrapText="1"/>
    </xf>
    <xf numFmtId="0" fontId="29" fillId="0" borderId="14" xfId="88" quotePrefix="1" applyFont="1" applyBorder="1" applyAlignment="1">
      <alignment horizontal="center" vertical="center"/>
    </xf>
    <xf numFmtId="0" fontId="57" fillId="0" borderId="14" xfId="88" quotePrefix="1" applyFont="1" applyBorder="1" applyAlignment="1">
      <alignment horizontal="center" vertical="center"/>
    </xf>
    <xf numFmtId="0" fontId="29" fillId="0" borderId="12" xfId="88" quotePrefix="1" applyFont="1" applyBorder="1" applyAlignment="1">
      <alignment horizontal="center" vertical="center"/>
    </xf>
    <xf numFmtId="0" fontId="57" fillId="0" borderId="100" xfId="88" quotePrefix="1" applyFont="1" applyBorder="1" applyAlignment="1">
      <alignment horizontal="center" vertical="center"/>
    </xf>
    <xf numFmtId="0" fontId="89" fillId="0" borderId="92" xfId="89" applyFont="1" applyBorder="1" applyAlignment="1">
      <alignment horizontal="center" vertical="center"/>
    </xf>
    <xf numFmtId="0" fontId="89" fillId="0" borderId="101" xfId="89" applyFont="1" applyBorder="1" applyAlignment="1">
      <alignment horizontal="center" vertical="center"/>
    </xf>
    <xf numFmtId="0" fontId="89" fillId="0" borderId="86" xfId="89" applyFont="1" applyBorder="1" applyAlignment="1">
      <alignment horizontal="center" vertical="center"/>
    </xf>
    <xf numFmtId="0" fontId="68" fillId="0" borderId="102" xfId="88" applyFont="1" applyBorder="1" applyAlignment="1" applyProtection="1">
      <alignment horizontal="center" vertical="center" wrapText="1"/>
      <protection locked="0"/>
    </xf>
    <xf numFmtId="0" fontId="68" fillId="0" borderId="103" xfId="88" applyFont="1" applyBorder="1" applyAlignment="1">
      <alignment horizontal="left" vertical="center" wrapText="1"/>
    </xf>
    <xf numFmtId="0" fontId="47" fillId="0" borderId="92" xfId="88" applyFont="1" applyBorder="1" applyAlignment="1">
      <alignment horizontal="center" vertical="center"/>
    </xf>
    <xf numFmtId="0" fontId="47" fillId="0" borderId="92" xfId="89" applyFont="1" applyBorder="1" applyAlignment="1">
      <alignment horizontal="center" vertical="center" wrapText="1"/>
    </xf>
    <xf numFmtId="0" fontId="59" fillId="0" borderId="104" xfId="88" applyFont="1" applyBorder="1" applyAlignment="1">
      <alignment horizontal="left" vertical="center" wrapText="1"/>
    </xf>
    <xf numFmtId="0" fontId="68" fillId="0" borderId="105" xfId="88" applyFont="1" applyBorder="1" applyAlignment="1" applyProtection="1">
      <alignment horizontal="center" vertical="center" wrapText="1"/>
      <protection locked="0"/>
    </xf>
    <xf numFmtId="0" fontId="68" fillId="0" borderId="106" xfId="88" applyFont="1" applyBorder="1" applyAlignment="1" applyProtection="1">
      <alignment horizontal="center" vertical="center" wrapText="1"/>
      <protection locked="0"/>
    </xf>
    <xf numFmtId="1" fontId="29" fillId="0" borderId="16" xfId="88" applyNumberFormat="1" applyFont="1" applyBorder="1" applyAlignment="1">
      <alignment horizontal="center" vertical="center"/>
    </xf>
    <xf numFmtId="1" fontId="61" fillId="0" borderId="16" xfId="88" applyNumberFormat="1" applyFont="1" applyBorder="1" applyAlignment="1">
      <alignment horizontal="center" vertical="center"/>
    </xf>
    <xf numFmtId="0" fontId="59" fillId="0" borderId="6" xfId="89" applyFont="1" applyBorder="1" applyAlignment="1">
      <alignment wrapText="1"/>
    </xf>
    <xf numFmtId="49" fontId="68" fillId="0" borderId="78" xfId="89" applyNumberFormat="1" applyFont="1" applyBorder="1" applyAlignment="1">
      <alignment horizontal="center" vertical="center"/>
    </xf>
    <xf numFmtId="0" fontId="68" fillId="0" borderId="86" xfId="88" applyFont="1" applyBorder="1" applyAlignment="1">
      <alignment horizontal="center" vertical="center" wrapText="1"/>
    </xf>
    <xf numFmtId="49" fontId="68" fillId="0" borderId="92" xfId="88" applyNumberFormat="1" applyFont="1" applyBorder="1" applyAlignment="1">
      <alignment horizontal="center" vertical="center" wrapText="1"/>
    </xf>
    <xf numFmtId="0" fontId="68" fillId="0" borderId="92" xfId="88" applyFont="1" applyBorder="1" applyAlignment="1">
      <alignment horizontal="center" vertical="center"/>
    </xf>
    <xf numFmtId="49" fontId="89" fillId="0" borderId="45" xfId="88" applyNumberFormat="1" applyFont="1" applyBorder="1" applyAlignment="1">
      <alignment horizontal="center" vertical="center" wrapText="1"/>
    </xf>
    <xf numFmtId="0" fontId="89" fillId="0" borderId="6" xfId="88" applyFont="1" applyBorder="1" applyAlignment="1">
      <alignment horizontal="left" vertical="center" wrapText="1"/>
    </xf>
    <xf numFmtId="0" fontId="29" fillId="0" borderId="16" xfId="88" quotePrefix="1" applyFont="1" applyBorder="1" applyAlignment="1">
      <alignment horizontal="center" vertical="center" wrapText="1"/>
    </xf>
    <xf numFmtId="0" fontId="57" fillId="0" borderId="16" xfId="88" quotePrefix="1" applyFont="1" applyBorder="1" applyAlignment="1">
      <alignment horizontal="center" vertical="center" wrapText="1"/>
    </xf>
    <xf numFmtId="0" fontId="29" fillId="0" borderId="16" xfId="88" quotePrefix="1" applyFont="1" applyBorder="1" applyAlignment="1">
      <alignment horizontal="center" vertical="center"/>
    </xf>
    <xf numFmtId="0" fontId="57" fillId="0" borderId="16" xfId="88" quotePrefix="1" applyFont="1" applyBorder="1" applyAlignment="1">
      <alignment horizontal="center" vertical="center"/>
    </xf>
    <xf numFmtId="0" fontId="29" fillId="0" borderId="6" xfId="88" quotePrefix="1" applyFont="1" applyBorder="1" applyAlignment="1">
      <alignment horizontal="center" vertical="center"/>
    </xf>
    <xf numFmtId="0" fontId="57" fillId="0" borderId="99" xfId="88" quotePrefix="1" applyFont="1" applyBorder="1" applyAlignment="1">
      <alignment horizontal="center" vertical="center"/>
    </xf>
    <xf numFmtId="49" fontId="89" fillId="0" borderId="78" xfId="89" applyNumberFormat="1" applyFont="1" applyBorder="1" applyAlignment="1">
      <alignment horizontal="center" vertical="center"/>
    </xf>
    <xf numFmtId="49" fontId="89" fillId="0" borderId="45" xfId="89" applyNumberFormat="1" applyFont="1" applyBorder="1" applyAlignment="1">
      <alignment horizontal="center" vertical="center"/>
    </xf>
    <xf numFmtId="0" fontId="89" fillId="0" borderId="103" xfId="89" applyFont="1" applyBorder="1" applyAlignment="1">
      <alignment horizontal="left" vertical="center" wrapText="1"/>
    </xf>
    <xf numFmtId="1" fontId="29" fillId="0" borderId="77" xfId="88" applyNumberFormat="1" applyFont="1" applyBorder="1" applyAlignment="1">
      <alignment horizontal="center" vertical="center"/>
    </xf>
    <xf numFmtId="1" fontId="61" fillId="0" borderId="77" xfId="88" applyNumberFormat="1" applyFont="1" applyBorder="1" applyAlignment="1">
      <alignment horizontal="center" vertical="center"/>
    </xf>
    <xf numFmtId="0" fontId="89" fillId="0" borderId="45" xfId="88" applyFont="1" applyBorder="1" applyAlignment="1">
      <alignment horizontal="center" vertical="center" wrapText="1"/>
    </xf>
    <xf numFmtId="1" fontId="29" fillId="0" borderId="107" xfId="89" applyNumberFormat="1" applyFont="1" applyBorder="1" applyAlignment="1">
      <alignment horizontal="center" vertical="center"/>
    </xf>
    <xf numFmtId="1" fontId="61" fillId="0" borderId="107" xfId="89" applyNumberFormat="1" applyFont="1" applyBorder="1" applyAlignment="1">
      <alignment horizontal="center" vertical="center"/>
    </xf>
    <xf numFmtId="0" fontId="47" fillId="0" borderId="45" xfId="88" applyFont="1" applyBorder="1" applyAlignment="1">
      <alignment horizontal="center" vertical="center" wrapText="1"/>
    </xf>
    <xf numFmtId="0" fontId="47" fillId="0" borderId="16" xfId="88" quotePrefix="1" applyFont="1" applyBorder="1" applyAlignment="1">
      <alignment horizontal="left" vertical="center" wrapText="1"/>
    </xf>
    <xf numFmtId="49" fontId="68" fillId="0" borderId="78" xfId="92" applyNumberFormat="1" applyFont="1" applyBorder="1" applyAlignment="1">
      <alignment horizontal="center" vertical="center"/>
    </xf>
    <xf numFmtId="1" fontId="47" fillId="0" borderId="6" xfId="89" applyNumberFormat="1" applyFont="1" applyBorder="1" applyAlignment="1">
      <alignment horizontal="center" vertical="center" wrapText="1"/>
    </xf>
    <xf numFmtId="1" fontId="66" fillId="0" borderId="6" xfId="89" applyNumberFormat="1" applyFont="1" applyBorder="1" applyAlignment="1">
      <alignment horizontal="center" vertical="center" wrapText="1"/>
    </xf>
    <xf numFmtId="0" fontId="68" fillId="0" borderId="103" xfId="88" applyFont="1" applyBorder="1" applyAlignment="1">
      <alignment vertical="top" wrapText="1"/>
    </xf>
    <xf numFmtId="0" fontId="89" fillId="0" borderId="93" xfId="89" applyFont="1" applyBorder="1" applyAlignment="1">
      <alignment horizontal="left" vertical="center" wrapText="1"/>
    </xf>
    <xf numFmtId="0" fontId="47" fillId="0" borderId="93" xfId="88" applyFont="1" applyBorder="1" applyAlignment="1">
      <alignment horizontal="left" vertical="center" wrapText="1"/>
    </xf>
    <xf numFmtId="0" fontId="68" fillId="0" borderId="11" xfId="89" applyFont="1" applyBorder="1" applyAlignment="1">
      <alignment horizontal="center" vertical="center"/>
    </xf>
    <xf numFmtId="0" fontId="68" fillId="0" borderId="12" xfId="89" applyFont="1" applyBorder="1" applyAlignment="1">
      <alignment horizontal="left" vertical="center" wrapText="1"/>
    </xf>
    <xf numFmtId="0" fontId="68" fillId="0" borderId="11" xfId="88" applyFont="1" applyBorder="1" applyAlignment="1">
      <alignment horizontal="center" vertical="center" wrapText="1"/>
    </xf>
    <xf numFmtId="0" fontId="68" fillId="0" borderId="12" xfId="88" applyFont="1" applyBorder="1" applyAlignment="1">
      <alignment horizontal="left" vertical="center" wrapText="1"/>
    </xf>
    <xf numFmtId="0" fontId="59" fillId="0" borderId="94" xfId="88" applyFont="1" applyBorder="1" applyAlignment="1">
      <alignment horizontal="left" vertical="center" wrapText="1"/>
    </xf>
    <xf numFmtId="49" fontId="89" fillId="0" borderId="45" xfId="68" applyNumberFormat="1" applyFont="1" applyBorder="1" applyAlignment="1">
      <alignment horizontal="center" vertical="center" wrapText="1"/>
    </xf>
    <xf numFmtId="0" fontId="89" fillId="0" borderId="6" xfId="15" applyFont="1" applyBorder="1" applyAlignment="1">
      <alignment horizontal="left" vertical="center" wrapText="1"/>
    </xf>
    <xf numFmtId="1" fontId="29" fillId="0" borderId="6" xfId="15" applyNumberFormat="1" applyFont="1" applyBorder="1" applyAlignment="1">
      <alignment horizontal="center" vertical="center"/>
    </xf>
    <xf numFmtId="1" fontId="61" fillId="0" borderId="6" xfId="15" applyNumberFormat="1" applyFont="1" applyBorder="1" applyAlignment="1">
      <alignment horizontal="center" vertical="center"/>
    </xf>
    <xf numFmtId="1" fontId="29" fillId="0" borderId="77" xfId="15" applyNumberFormat="1" applyFont="1" applyBorder="1" applyAlignment="1">
      <alignment horizontal="center" vertical="center"/>
    </xf>
    <xf numFmtId="1" fontId="61" fillId="0" borderId="77" xfId="15" applyNumberFormat="1" applyFont="1" applyBorder="1" applyAlignment="1">
      <alignment horizontal="center" vertical="center"/>
    </xf>
    <xf numFmtId="49" fontId="68" fillId="0" borderId="47" xfId="68" applyNumberFormat="1" applyFont="1" applyBorder="1" applyAlignment="1">
      <alignment horizontal="center" vertical="center" wrapText="1"/>
    </xf>
    <xf numFmtId="0" fontId="68" fillId="0" borderId="77" xfId="15" applyFont="1" applyBorder="1" applyAlignment="1">
      <alignment horizontal="left" wrapText="1"/>
    </xf>
    <xf numFmtId="0" fontId="59" fillId="0" borderId="86" xfId="88" applyFont="1" applyBorder="1" applyAlignment="1">
      <alignment horizontal="center" vertical="center"/>
    </xf>
    <xf numFmtId="0" fontId="59" fillId="0" borderId="47" xfId="88" applyFont="1" applyBorder="1" applyAlignment="1">
      <alignment horizontal="center" vertical="center" wrapText="1"/>
    </xf>
    <xf numFmtId="49" fontId="68" fillId="0" borderId="86" xfId="68" applyNumberFormat="1" applyFont="1" applyBorder="1" applyAlignment="1">
      <alignment horizontal="center" vertical="center" wrapText="1"/>
    </xf>
    <xf numFmtId="0" fontId="68" fillId="0" borderId="77" xfId="15" applyFont="1" applyBorder="1" applyAlignment="1">
      <alignment horizontal="left" vertical="center" wrapText="1"/>
    </xf>
    <xf numFmtId="0" fontId="143" fillId="0" borderId="77" xfId="88" applyFont="1" applyBorder="1" applyAlignment="1">
      <alignment horizontal="center" vertical="center" wrapText="1"/>
    </xf>
    <xf numFmtId="0" fontId="144" fillId="0" borderId="77" xfId="88" applyFont="1" applyBorder="1" applyAlignment="1">
      <alignment horizontal="center" vertical="center" wrapText="1"/>
    </xf>
    <xf numFmtId="0" fontId="29" fillId="0" borderId="77" xfId="88" applyFont="1" applyBorder="1" applyAlignment="1">
      <alignment horizontal="center" vertical="center" wrapText="1"/>
    </xf>
    <xf numFmtId="0" fontId="69" fillId="0" borderId="6" xfId="88" quotePrefix="1" applyFont="1" applyBorder="1" applyAlignment="1">
      <alignment horizontal="center" vertical="center" wrapText="1"/>
    </xf>
    <xf numFmtId="0" fontId="29" fillId="0" borderId="77" xfId="88" quotePrefix="1" applyFont="1" applyBorder="1" applyAlignment="1">
      <alignment horizontal="center" vertical="center"/>
    </xf>
    <xf numFmtId="0" fontId="57" fillId="0" borderId="79" xfId="88" quotePrefix="1" applyFont="1" applyBorder="1" applyAlignment="1">
      <alignment horizontal="center" vertical="center"/>
    </xf>
    <xf numFmtId="0" fontId="68" fillId="0" borderId="103" xfId="88" applyFont="1" applyBorder="1" applyAlignment="1">
      <alignment wrapText="1"/>
    </xf>
    <xf numFmtId="0" fontId="68" fillId="0" borderId="47" xfId="88" applyFont="1" applyBorder="1" applyAlignment="1">
      <alignment horizontal="center" vertical="center" wrapText="1"/>
    </xf>
    <xf numFmtId="0" fontId="145" fillId="0" borderId="86" xfId="88" applyFont="1" applyBorder="1" applyAlignment="1">
      <alignment horizontal="center" vertical="center" wrapText="1"/>
    </xf>
    <xf numFmtId="0" fontId="145" fillId="0" borderId="77" xfId="88" applyFont="1" applyBorder="1" applyAlignment="1">
      <alignment vertical="top" wrapText="1"/>
    </xf>
    <xf numFmtId="0" fontId="110" fillId="0" borderId="45" xfId="88" applyFont="1" applyBorder="1" applyAlignment="1">
      <alignment horizontal="center" vertical="center" wrapText="1"/>
    </xf>
    <xf numFmtId="0" fontId="110" fillId="0" borderId="6" xfId="88" applyFont="1" applyBorder="1" applyAlignment="1">
      <alignment vertical="top" wrapText="1"/>
    </xf>
    <xf numFmtId="0" fontId="143" fillId="0" borderId="16" xfId="88" applyFont="1" applyBorder="1" applyAlignment="1">
      <alignment horizontal="center" vertical="center" wrapText="1"/>
    </xf>
    <xf numFmtId="0" fontId="144" fillId="0" borderId="6" xfId="88" applyFont="1" applyBorder="1" applyAlignment="1">
      <alignment horizontal="center" vertical="center" wrapText="1"/>
    </xf>
    <xf numFmtId="0" fontId="29" fillId="0" borderId="6" xfId="88" applyFont="1" applyBorder="1" applyAlignment="1">
      <alignment horizontal="center" vertical="center" wrapText="1"/>
    </xf>
    <xf numFmtId="0" fontId="57" fillId="0" borderId="46" xfId="88" quotePrefix="1" applyFont="1" applyBorder="1" applyAlignment="1">
      <alignment horizontal="center" vertical="center"/>
    </xf>
    <xf numFmtId="0" fontId="110" fillId="0" borderId="78" xfId="88" applyFont="1" applyBorder="1" applyAlignment="1">
      <alignment horizontal="center" vertical="center" wrapText="1"/>
    </xf>
    <xf numFmtId="0" fontId="143" fillId="0" borderId="94" xfId="88" applyFont="1" applyBorder="1" applyAlignment="1">
      <alignment horizontal="center" vertical="center" wrapText="1"/>
    </xf>
    <xf numFmtId="0" fontId="29" fillId="0" borderId="94" xfId="88" quotePrefix="1" applyFont="1" applyBorder="1" applyAlignment="1">
      <alignment horizontal="center" vertical="center" wrapText="1"/>
    </xf>
    <xf numFmtId="0" fontId="57" fillId="0" borderId="94" xfId="88" quotePrefix="1" applyFont="1" applyBorder="1" applyAlignment="1">
      <alignment horizontal="center" vertical="center" wrapText="1"/>
    </xf>
    <xf numFmtId="0" fontId="29" fillId="0" borderId="94" xfId="88" quotePrefix="1" applyFont="1" applyBorder="1" applyAlignment="1">
      <alignment horizontal="center" vertical="center"/>
    </xf>
    <xf numFmtId="0" fontId="57" fillId="0" borderId="94" xfId="88" quotePrefix="1" applyFont="1" applyBorder="1" applyAlignment="1">
      <alignment horizontal="center" vertical="center"/>
    </xf>
    <xf numFmtId="0" fontId="57" fillId="0" borderId="96" xfId="88" quotePrefix="1" applyFont="1" applyBorder="1" applyAlignment="1">
      <alignment horizontal="center" vertical="center"/>
    </xf>
    <xf numFmtId="0" fontId="29" fillId="0" borderId="107" xfId="88" quotePrefix="1" applyFont="1" applyBorder="1" applyAlignment="1">
      <alignment horizontal="center" vertical="center" wrapText="1"/>
    </xf>
    <xf numFmtId="0" fontId="57" fillId="0" borderId="107" xfId="88" quotePrefix="1" applyFont="1" applyBorder="1" applyAlignment="1">
      <alignment horizontal="center" vertical="center" wrapText="1"/>
    </xf>
    <xf numFmtId="0" fontId="57" fillId="0" borderId="108" xfId="88" quotePrefix="1" applyFont="1" applyBorder="1" applyAlignment="1">
      <alignment horizontal="center" vertical="center"/>
    </xf>
    <xf numFmtId="0" fontId="53" fillId="0" borderId="0" xfId="3" applyFont="1"/>
    <xf numFmtId="0" fontId="76" fillId="0" borderId="0" xfId="3" applyFont="1"/>
    <xf numFmtId="0" fontId="37" fillId="0" borderId="0" xfId="3" applyFont="1" applyAlignment="1">
      <alignment horizontal="center" vertical="center" wrapText="1"/>
    </xf>
    <xf numFmtId="0" fontId="37" fillId="8" borderId="5" xfId="7" applyFont="1" applyFill="1" applyBorder="1" applyAlignment="1">
      <alignment horizontal="center" vertical="center"/>
    </xf>
    <xf numFmtId="0" fontId="37" fillId="8" borderId="5" xfId="7" applyFont="1" applyFill="1" applyBorder="1" applyAlignment="1">
      <alignment horizontal="center" vertical="center" wrapText="1"/>
    </xf>
    <xf numFmtId="0" fontId="38" fillId="8" borderId="5" xfId="7" applyFont="1" applyFill="1" applyBorder="1" applyAlignment="1">
      <alignment horizontal="center" vertical="center"/>
    </xf>
    <xf numFmtId="0" fontId="38" fillId="8" borderId="5" xfId="7" applyFont="1" applyFill="1" applyBorder="1" applyAlignment="1">
      <alignment horizontal="center" vertical="center" wrapText="1"/>
    </xf>
    <xf numFmtId="0" fontId="38" fillId="8" borderId="67" xfId="7" applyFont="1" applyFill="1" applyBorder="1" applyAlignment="1">
      <alignment horizontal="center" vertical="center" wrapText="1"/>
    </xf>
    <xf numFmtId="0" fontId="37" fillId="30" borderId="30" xfId="7" applyFont="1" applyFill="1" applyBorder="1"/>
    <xf numFmtId="0" fontId="37" fillId="30" borderId="113" xfId="7" applyFont="1" applyFill="1" applyBorder="1"/>
    <xf numFmtId="0" fontId="132" fillId="0" borderId="0" xfId="3" applyFont="1"/>
    <xf numFmtId="0" fontId="153" fillId="0" borderId="0" xfId="3" applyFont="1"/>
    <xf numFmtId="4" fontId="132" fillId="0" borderId="0" xfId="3" applyNumberFormat="1" applyFont="1"/>
    <xf numFmtId="0" fontId="151" fillId="0" borderId="0" xfId="3" applyFont="1"/>
    <xf numFmtId="0" fontId="132" fillId="0" borderId="0" xfId="3" applyFont="1" applyAlignment="1">
      <alignment vertical="center"/>
    </xf>
    <xf numFmtId="4" fontId="149" fillId="0" borderId="114" xfId="3" applyNumberFormat="1" applyFont="1" applyBorder="1" applyAlignment="1">
      <alignment horizontal="right" vertical="center" wrapText="1"/>
    </xf>
    <xf numFmtId="0" fontId="58" fillId="0" borderId="0" xfId="3" applyFont="1" applyAlignment="1">
      <alignment vertical="center" wrapText="1"/>
    </xf>
    <xf numFmtId="0" fontId="8" fillId="0" borderId="6" xfId="3" applyFont="1" applyBorder="1" applyAlignment="1">
      <alignment wrapText="1"/>
    </xf>
    <xf numFmtId="4" fontId="16" fillId="0" borderId="0" xfId="3" applyNumberFormat="1" applyFont="1"/>
    <xf numFmtId="4" fontId="72" fillId="0" borderId="27" xfId="3" applyNumberFormat="1" applyFont="1" applyBorder="1"/>
    <xf numFmtId="0" fontId="37" fillId="0" borderId="77" xfId="77" applyFont="1" applyBorder="1" applyAlignment="1">
      <alignment horizontal="center" vertical="center" wrapText="1"/>
    </xf>
    <xf numFmtId="0" fontId="0" fillId="0" borderId="77" xfId="0" applyBorder="1"/>
    <xf numFmtId="164" fontId="10" fillId="3" borderId="2" xfId="1" applyNumberFormat="1" applyFont="1" applyFill="1" applyBorder="1">
      <alignment vertical="center"/>
    </xf>
    <xf numFmtId="164" fontId="10" fillId="3" borderId="4" xfId="1" applyNumberFormat="1" applyFont="1" applyFill="1" applyBorder="1" applyAlignment="1">
      <alignment horizontal="right" vertical="center"/>
    </xf>
    <xf numFmtId="0" fontId="161" fillId="0" borderId="0" xfId="4" applyFont="1"/>
    <xf numFmtId="0" fontId="59" fillId="28" borderId="6" xfId="3" applyFont="1" applyFill="1" applyBorder="1" applyAlignment="1">
      <alignment horizontal="center" vertical="center"/>
    </xf>
    <xf numFmtId="0" fontId="59" fillId="28" borderId="17" xfId="3" applyFont="1" applyFill="1" applyBorder="1" applyAlignment="1">
      <alignment horizontal="left" vertical="center" wrapText="1"/>
    </xf>
    <xf numFmtId="1" fontId="47" fillId="28" borderId="27" xfId="3" quotePrefix="1" applyNumberFormat="1" applyFont="1" applyFill="1" applyBorder="1" applyAlignment="1">
      <alignment horizontal="center" vertical="center"/>
    </xf>
    <xf numFmtId="1" fontId="66" fillId="28" borderId="27" xfId="3" quotePrefix="1" applyNumberFormat="1" applyFont="1" applyFill="1" applyBorder="1" applyAlignment="1">
      <alignment horizontal="center" vertical="center"/>
    </xf>
    <xf numFmtId="0" fontId="48" fillId="32" borderId="34" xfId="3" applyFont="1" applyFill="1" applyBorder="1" applyAlignment="1">
      <alignment vertical="center"/>
    </xf>
    <xf numFmtId="0" fontId="48" fillId="32" borderId="35" xfId="3" applyFont="1" applyFill="1" applyBorder="1" applyAlignment="1">
      <alignment vertical="center"/>
    </xf>
    <xf numFmtId="0" fontId="47" fillId="32" borderId="35" xfId="3" quotePrefix="1" applyFont="1" applyFill="1" applyBorder="1" applyAlignment="1">
      <alignment horizontal="center" vertical="center"/>
    </xf>
    <xf numFmtId="1" fontId="71" fillId="32" borderId="35" xfId="3" quotePrefix="1" applyNumberFormat="1" applyFont="1" applyFill="1" applyBorder="1" applyAlignment="1">
      <alignment horizontal="center" vertical="center"/>
    </xf>
    <xf numFmtId="1" fontId="47" fillId="32" borderId="35" xfId="3" quotePrefix="1" applyNumberFormat="1" applyFont="1" applyFill="1" applyBorder="1" applyAlignment="1">
      <alignment horizontal="center" vertical="center"/>
    </xf>
    <xf numFmtId="1" fontId="47" fillId="32" borderId="36" xfId="3" quotePrefix="1" applyNumberFormat="1" applyFont="1" applyFill="1" applyBorder="1" applyAlignment="1">
      <alignment horizontal="center" vertical="center"/>
    </xf>
    <xf numFmtId="0" fontId="48" fillId="32" borderId="15" xfId="3" applyFont="1" applyFill="1" applyBorder="1" applyAlignment="1">
      <alignment vertical="center"/>
    </xf>
    <xf numFmtId="0" fontId="48" fillId="32" borderId="16" xfId="3" applyFont="1" applyFill="1" applyBorder="1" applyAlignment="1">
      <alignment vertical="center"/>
    </xf>
    <xf numFmtId="0" fontId="47" fillId="32" borderId="16" xfId="3" quotePrefix="1" applyFont="1" applyFill="1" applyBorder="1" applyAlignment="1">
      <alignment horizontal="center" vertical="center"/>
    </xf>
    <xf numFmtId="1" fontId="71" fillId="32" borderId="16" xfId="3" quotePrefix="1" applyNumberFormat="1" applyFont="1" applyFill="1" applyBorder="1" applyAlignment="1">
      <alignment horizontal="center" vertical="center"/>
    </xf>
    <xf numFmtId="1" fontId="47" fillId="32" borderId="16" xfId="3" quotePrefix="1" applyNumberFormat="1" applyFont="1" applyFill="1" applyBorder="1" applyAlignment="1">
      <alignment horizontal="center" vertical="center"/>
    </xf>
    <xf numFmtId="1" fontId="47" fillId="32" borderId="6" xfId="3" quotePrefix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0" fontId="16" fillId="28" borderId="6" xfId="3" applyFont="1" applyFill="1" applyBorder="1" applyAlignment="1">
      <alignment horizontal="center" vertical="center" wrapText="1"/>
    </xf>
    <xf numFmtId="0" fontId="19" fillId="28" borderId="6" xfId="4" applyFont="1" applyFill="1" applyBorder="1" applyAlignment="1">
      <alignment horizontal="left" vertical="center" wrapText="1"/>
    </xf>
    <xf numFmtId="1" fontId="4" fillId="28" borderId="6" xfId="3" applyNumberFormat="1" applyFont="1" applyFill="1" applyBorder="1" applyAlignment="1">
      <alignment horizontal="center"/>
    </xf>
    <xf numFmtId="1" fontId="80" fillId="28" borderId="6" xfId="3" applyNumberFormat="1" applyFont="1" applyFill="1" applyBorder="1" applyAlignment="1">
      <alignment horizontal="center"/>
    </xf>
    <xf numFmtId="0" fontId="20" fillId="28" borderId="7" xfId="4" applyFont="1" applyFill="1" applyBorder="1" applyAlignment="1">
      <alignment horizontal="center" vertical="center" wrapText="1"/>
    </xf>
    <xf numFmtId="0" fontId="19" fillId="28" borderId="7" xfId="4" applyFont="1" applyFill="1" applyBorder="1" applyAlignment="1">
      <alignment horizontal="left" vertical="center" wrapText="1"/>
    </xf>
    <xf numFmtId="0" fontId="19" fillId="28" borderId="7" xfId="4" applyFont="1" applyFill="1" applyBorder="1" applyAlignment="1">
      <alignment wrapText="1"/>
    </xf>
    <xf numFmtId="0" fontId="19" fillId="28" borderId="7" xfId="4" applyFont="1" applyFill="1" applyBorder="1" applyAlignment="1">
      <alignment vertical="center" wrapText="1"/>
    </xf>
    <xf numFmtId="0" fontId="22" fillId="28" borderId="7" xfId="4" applyFont="1" applyFill="1" applyBorder="1" applyAlignment="1">
      <alignment horizontal="center" vertical="center" wrapText="1"/>
    </xf>
    <xf numFmtId="0" fontId="22" fillId="28" borderId="6" xfId="3" applyFont="1" applyFill="1" applyBorder="1" applyAlignment="1">
      <alignment horizontal="center" wrapText="1"/>
    </xf>
    <xf numFmtId="0" fontId="23" fillId="28" borderId="7" xfId="3" applyFont="1" applyFill="1" applyBorder="1" applyAlignment="1">
      <alignment wrapText="1"/>
    </xf>
    <xf numFmtId="0" fontId="22" fillId="28" borderId="7" xfId="3" applyFont="1" applyFill="1" applyBorder="1" applyAlignment="1">
      <alignment horizontal="center" wrapText="1"/>
    </xf>
    <xf numFmtId="164" fontId="47" fillId="3" borderId="84" xfId="1" applyNumberFormat="1" applyFont="1" applyFill="1" applyBorder="1" applyAlignment="1">
      <alignment horizontal="left" vertical="center" wrapText="1"/>
    </xf>
    <xf numFmtId="164" fontId="10" fillId="3" borderId="84" xfId="1" applyNumberFormat="1" applyFont="1" applyFill="1" applyBorder="1" applyAlignment="1">
      <alignment horizontal="left" vertical="center" wrapText="1"/>
    </xf>
    <xf numFmtId="1" fontId="47" fillId="28" borderId="30" xfId="88" quotePrefix="1" applyNumberFormat="1" applyFont="1" applyFill="1" applyBorder="1" applyAlignment="1">
      <alignment horizontal="center" vertical="center" wrapText="1"/>
    </xf>
    <xf numFmtId="1" fontId="66" fillId="28" borderId="30" xfId="88" quotePrefix="1" applyNumberFormat="1" applyFont="1" applyFill="1" applyBorder="1" applyAlignment="1">
      <alignment horizontal="center" vertical="center" wrapText="1"/>
    </xf>
    <xf numFmtId="1" fontId="57" fillId="28" borderId="46" xfId="88" quotePrefix="1" applyNumberFormat="1" applyFont="1" applyFill="1" applyBorder="1" applyAlignment="1">
      <alignment horizontal="center" vertical="center"/>
    </xf>
    <xf numFmtId="1" fontId="71" fillId="28" borderId="36" xfId="88" quotePrefix="1" applyNumberFormat="1" applyFont="1" applyFill="1" applyBorder="1" applyAlignment="1">
      <alignment horizontal="center" vertical="center" wrapText="1"/>
    </xf>
    <xf numFmtId="1" fontId="47" fillId="28" borderId="36" xfId="88" quotePrefix="1" applyNumberFormat="1" applyFont="1" applyFill="1" applyBorder="1" applyAlignment="1">
      <alignment horizontal="center" vertical="center" wrapText="1"/>
    </xf>
    <xf numFmtId="1" fontId="71" fillId="28" borderId="66" xfId="88" quotePrefix="1" applyNumberFormat="1" applyFont="1" applyFill="1" applyBorder="1" applyAlignment="1">
      <alignment horizontal="center" vertical="center" wrapText="1"/>
    </xf>
    <xf numFmtId="0" fontId="47" fillId="0" borderId="95" xfId="88" quotePrefix="1" applyFont="1" applyBorder="1" applyAlignment="1">
      <alignment horizontal="left" vertical="center" wrapText="1"/>
    </xf>
    <xf numFmtId="1" fontId="47" fillId="28" borderId="77" xfId="88" quotePrefix="1" applyNumberFormat="1" applyFont="1" applyFill="1" applyBorder="1" applyAlignment="1">
      <alignment horizontal="center" vertical="center" wrapText="1"/>
    </xf>
    <xf numFmtId="1" fontId="66" fillId="28" borderId="77" xfId="88" quotePrefix="1" applyNumberFormat="1" applyFont="1" applyFill="1" applyBorder="1" applyAlignment="1">
      <alignment horizontal="center" vertical="center" wrapText="1"/>
    </xf>
    <xf numFmtId="1" fontId="71" fillId="28" borderId="77" xfId="88" quotePrefix="1" applyNumberFormat="1" applyFont="1" applyFill="1" applyBorder="1" applyAlignment="1">
      <alignment horizontal="center" vertical="center" wrapText="1"/>
    </xf>
    <xf numFmtId="1" fontId="71" fillId="28" borderId="91" xfId="88" quotePrefix="1" applyNumberFormat="1" applyFont="1" applyFill="1" applyBorder="1" applyAlignment="1">
      <alignment horizontal="center" vertical="center"/>
    </xf>
    <xf numFmtId="1" fontId="47" fillId="28" borderId="35" xfId="88" quotePrefix="1" applyNumberFormat="1" applyFont="1" applyFill="1" applyBorder="1" applyAlignment="1">
      <alignment horizontal="center" vertical="center" wrapText="1"/>
    </xf>
    <xf numFmtId="1" fontId="71" fillId="28" borderId="35" xfId="88" quotePrefix="1" applyNumberFormat="1" applyFont="1" applyFill="1" applyBorder="1" applyAlignment="1">
      <alignment horizontal="center" vertical="center" wrapText="1"/>
    </xf>
    <xf numFmtId="0" fontId="47" fillId="28" borderId="72" xfId="88" applyFont="1" applyFill="1" applyBorder="1" applyAlignment="1">
      <alignment horizontal="center" vertical="center" wrapText="1"/>
    </xf>
    <xf numFmtId="0" fontId="47" fillId="28" borderId="36" xfId="88" quotePrefix="1" applyFont="1" applyFill="1" applyBorder="1" applyAlignment="1">
      <alignment horizontal="left" vertical="center" wrapText="1"/>
    </xf>
    <xf numFmtId="0" fontId="47" fillId="28" borderId="35" xfId="89" applyFont="1" applyFill="1" applyBorder="1" applyAlignment="1">
      <alignment horizontal="left" vertical="center" wrapText="1"/>
    </xf>
    <xf numFmtId="1" fontId="44" fillId="28" borderId="35" xfId="88" quotePrefix="1" applyNumberFormat="1" applyFont="1" applyFill="1" applyBorder="1" applyAlignment="1">
      <alignment horizontal="center" vertical="center" wrapText="1"/>
    </xf>
    <xf numFmtId="0" fontId="74" fillId="28" borderId="72" xfId="88" applyFont="1" applyFill="1" applyBorder="1" applyAlignment="1">
      <alignment horizontal="center" vertical="center" wrapText="1"/>
    </xf>
    <xf numFmtId="0" fontId="59" fillId="28" borderId="36" xfId="88" applyFont="1" applyFill="1" applyBorder="1" applyAlignment="1">
      <alignment horizontal="center" vertical="center" wrapText="1"/>
    </xf>
    <xf numFmtId="0" fontId="47" fillId="28" borderId="36" xfId="88" quotePrefix="1" applyFont="1" applyFill="1" applyBorder="1" applyAlignment="1">
      <alignment horizontal="center" vertical="center" wrapText="1"/>
    </xf>
    <xf numFmtId="0" fontId="71" fillId="28" borderId="36" xfId="88" quotePrefix="1" applyFont="1" applyFill="1" applyBorder="1" applyAlignment="1">
      <alignment horizontal="center" vertical="center" wrapText="1"/>
    </xf>
    <xf numFmtId="0" fontId="143" fillId="28" borderId="90" xfId="88" applyFont="1" applyFill="1" applyBorder="1" applyAlignment="1">
      <alignment horizontal="center" vertical="center" wrapText="1"/>
    </xf>
    <xf numFmtId="0" fontId="144" fillId="28" borderId="90" xfId="88" applyFont="1" applyFill="1" applyBorder="1" applyAlignment="1">
      <alignment horizontal="center" vertical="center" wrapText="1"/>
    </xf>
    <xf numFmtId="0" fontId="144" fillId="28" borderId="91" xfId="88" applyFont="1" applyFill="1" applyBorder="1" applyAlignment="1">
      <alignment horizontal="center" vertical="center" wrapText="1"/>
    </xf>
    <xf numFmtId="1" fontId="44" fillId="28" borderId="98" xfId="88" quotePrefix="1" applyNumberFormat="1" applyFont="1" applyFill="1" applyBorder="1" applyAlignment="1">
      <alignment horizontal="center" vertical="center" wrapText="1"/>
    </xf>
    <xf numFmtId="1" fontId="146" fillId="28" borderId="98" xfId="88" quotePrefix="1" applyNumberFormat="1" applyFont="1" applyFill="1" applyBorder="1" applyAlignment="1">
      <alignment horizontal="center" vertical="center" wrapText="1"/>
    </xf>
    <xf numFmtId="1" fontId="61" fillId="28" borderId="46" xfId="0" applyNumberFormat="1" applyFont="1" applyFill="1" applyBorder="1" applyAlignment="1">
      <alignment horizontal="center" vertical="center"/>
    </xf>
    <xf numFmtId="0" fontId="15" fillId="28" borderId="15" xfId="0" applyFont="1" applyFill="1" applyBorder="1" applyAlignment="1">
      <alignment vertical="center"/>
    </xf>
    <xf numFmtId="0" fontId="15" fillId="28" borderId="6" xfId="0" applyFont="1" applyFill="1" applyBorder="1" applyAlignment="1">
      <alignment vertical="center"/>
    </xf>
    <xf numFmtId="1" fontId="61" fillId="28" borderId="6" xfId="0" applyNumberFormat="1" applyFont="1" applyFill="1" applyBorder="1" applyAlignment="1">
      <alignment horizontal="center" vertical="center"/>
    </xf>
    <xf numFmtId="0" fontId="68" fillId="28" borderId="47" xfId="0" applyFont="1" applyFill="1" applyBorder="1" applyAlignment="1">
      <alignment horizontal="center" vertical="center"/>
    </xf>
    <xf numFmtId="0" fontId="68" fillId="28" borderId="6" xfId="0" applyFont="1" applyFill="1" applyBorder="1" applyAlignment="1">
      <alignment horizontal="left" vertical="center" wrapText="1"/>
    </xf>
    <xf numFmtId="0" fontId="48" fillId="28" borderId="47" xfId="0" applyFont="1" applyFill="1" applyBorder="1" applyAlignment="1">
      <alignment horizontal="center" vertical="center"/>
    </xf>
    <xf numFmtId="1" fontId="69" fillId="8" borderId="6" xfId="0" applyNumberFormat="1" applyFont="1" applyFill="1" applyBorder="1" applyAlignment="1">
      <alignment horizontal="center" vertical="center"/>
    </xf>
    <xf numFmtId="164" fontId="31" fillId="3" borderId="82" xfId="1" applyNumberFormat="1" applyFont="1" applyFill="1" applyBorder="1">
      <alignment vertical="center"/>
    </xf>
    <xf numFmtId="164" fontId="31" fillId="3" borderId="82" xfId="1" applyNumberFormat="1" applyFont="1" applyFill="1" applyBorder="1" applyAlignment="1">
      <alignment horizontal="right" vertical="center"/>
    </xf>
    <xf numFmtId="165" fontId="6" fillId="0" borderId="83" xfId="2" applyNumberFormat="1" applyFont="1" applyBorder="1" applyAlignment="1" applyProtection="1">
      <alignment horizontal="left" vertical="center" indent="1"/>
    </xf>
    <xf numFmtId="165" fontId="6" fillId="0" borderId="85" xfId="2" applyNumberFormat="1" applyFont="1" applyBorder="1" applyAlignment="1" applyProtection="1">
      <alignment horizontal="left" vertical="center" wrapText="1" indent="1"/>
    </xf>
    <xf numFmtId="165" fontId="6" fillId="0" borderId="84" xfId="2" applyNumberFormat="1" applyFont="1" applyBorder="1" applyAlignment="1" applyProtection="1">
      <alignment horizontal="left" vertical="center" wrapText="1" indent="1"/>
    </xf>
    <xf numFmtId="165" fontId="6" fillId="0" borderId="85" xfId="2" applyNumberFormat="1" applyFont="1" applyBorder="1" applyAlignment="1" applyProtection="1">
      <alignment horizontal="right" vertical="center"/>
    </xf>
    <xf numFmtId="165" fontId="6" fillId="0" borderId="84" xfId="2" applyNumberFormat="1" applyFont="1" applyBorder="1" applyAlignment="1" applyProtection="1">
      <alignment horizontal="right" vertical="center"/>
    </xf>
    <xf numFmtId="0" fontId="18" fillId="0" borderId="77" xfId="3" applyFont="1" applyBorder="1" applyAlignment="1" applyProtection="1">
      <alignment horizontal="left" vertical="center" wrapText="1"/>
      <protection locked="0"/>
    </xf>
    <xf numFmtId="3" fontId="18" fillId="0" borderId="77" xfId="3" applyNumberFormat="1" applyFont="1" applyBorder="1" applyAlignment="1" applyProtection="1">
      <alignment horizontal="center" vertical="center" wrapText="1"/>
      <protection locked="0"/>
    </xf>
    <xf numFmtId="0" fontId="18" fillId="0" borderId="77" xfId="3" applyFont="1" applyBorder="1" applyProtection="1">
      <protection locked="0"/>
    </xf>
    <xf numFmtId="3" fontId="18" fillId="6" borderId="77" xfId="3" applyNumberFormat="1" applyFont="1" applyFill="1" applyBorder="1" applyAlignment="1">
      <alignment horizontal="center" vertical="center" wrapText="1"/>
    </xf>
    <xf numFmtId="0" fontId="126" fillId="0" borderId="77" xfId="4" applyFont="1" applyBorder="1" applyAlignment="1" applyProtection="1">
      <alignment horizontal="center" vertical="center" wrapText="1"/>
      <protection locked="0"/>
    </xf>
    <xf numFmtId="0" fontId="8" fillId="0" borderId="77" xfId="4" applyFont="1" applyBorder="1" applyAlignment="1" applyProtection="1">
      <alignment horizontal="left" vertical="center" wrapText="1"/>
      <protection locked="0"/>
    </xf>
    <xf numFmtId="3" fontId="18" fillId="6" borderId="77" xfId="3" applyNumberFormat="1" applyFont="1" applyFill="1" applyBorder="1"/>
    <xf numFmtId="0" fontId="18" fillId="6" borderId="77" xfId="3" applyFont="1" applyFill="1" applyBorder="1"/>
    <xf numFmtId="0" fontId="90" fillId="0" borderId="0" xfId="4" applyFont="1" applyAlignment="1">
      <alignment horizontal="left" vertical="center" wrapText="1"/>
    </xf>
    <xf numFmtId="3" fontId="128" fillId="0" borderId="0" xfId="4" applyNumberFormat="1" applyFont="1" applyAlignment="1">
      <alignment horizontal="center" vertical="center" wrapText="1"/>
    </xf>
    <xf numFmtId="164" fontId="31" fillId="3" borderId="83" xfId="1" applyNumberFormat="1" applyFont="1" applyFill="1" applyBorder="1">
      <alignment vertical="center"/>
    </xf>
    <xf numFmtId="164" fontId="31" fillId="3" borderId="84" xfId="1" applyNumberFormat="1" applyFont="1" applyFill="1" applyBorder="1" applyAlignment="1">
      <alignment horizontal="right" vertical="center"/>
    </xf>
    <xf numFmtId="0" fontId="18" fillId="4" borderId="77" xfId="4" applyFont="1" applyFill="1" applyBorder="1" applyAlignment="1" applyProtection="1">
      <alignment horizontal="center" vertical="center" wrapText="1"/>
      <protection locked="0"/>
    </xf>
    <xf numFmtId="0" fontId="18" fillId="0" borderId="77" xfId="3" applyFont="1" applyBorder="1" applyAlignment="1" applyProtection="1">
      <alignment horizontal="center" wrapText="1"/>
      <protection locked="0"/>
    </xf>
    <xf numFmtId="3" fontId="18" fillId="6" borderId="77" xfId="4" applyNumberFormat="1" applyFont="1" applyFill="1" applyBorder="1" applyAlignment="1">
      <alignment horizontal="center" vertical="center" wrapText="1"/>
    </xf>
    <xf numFmtId="0" fontId="25" fillId="0" borderId="0" xfId="4" applyFont="1" applyAlignment="1">
      <alignment horizontal="right"/>
    </xf>
    <xf numFmtId="0" fontId="18" fillId="0" borderId="77" xfId="4" applyFont="1" applyBorder="1" applyAlignment="1">
      <alignment vertical="center" wrapText="1"/>
    </xf>
    <xf numFmtId="0" fontId="46" fillId="6" borderId="77" xfId="84" applyFont="1" applyFill="1" applyBorder="1" applyAlignment="1">
      <alignment horizontal="right"/>
    </xf>
    <xf numFmtId="0" fontId="37" fillId="4" borderId="77" xfId="84" applyFont="1" applyFill="1" applyBorder="1" applyAlignment="1">
      <alignment horizontal="center" vertical="center" wrapText="1"/>
    </xf>
    <xf numFmtId="0" fontId="18" fillId="0" borderId="77" xfId="84" applyFont="1" applyBorder="1" applyAlignment="1" applyProtection="1">
      <alignment horizontal="right"/>
      <protection locked="0"/>
    </xf>
    <xf numFmtId="0" fontId="18" fillId="0" borderId="77" xfId="84" applyFont="1" applyBorder="1" applyProtection="1">
      <protection locked="0"/>
    </xf>
    <xf numFmtId="2" fontId="18" fillId="0" borderId="77" xfId="84" applyNumberFormat="1" applyFont="1" applyBorder="1" applyAlignment="1" applyProtection="1">
      <alignment wrapText="1"/>
      <protection locked="0"/>
    </xf>
    <xf numFmtId="0" fontId="18" fillId="0" borderId="77" xfId="84" applyFont="1" applyBorder="1" applyAlignment="1" applyProtection="1">
      <alignment wrapText="1"/>
      <protection locked="0"/>
    </xf>
    <xf numFmtId="0" fontId="46" fillId="6" borderId="77" xfId="85" applyFont="1" applyFill="1" applyBorder="1" applyAlignment="1">
      <alignment horizontal="right" vertical="center"/>
    </xf>
    <xf numFmtId="2" fontId="46" fillId="6" borderId="77" xfId="84" applyNumberFormat="1" applyFont="1" applyFill="1" applyBorder="1" applyAlignment="1">
      <alignment horizontal="right"/>
    </xf>
    <xf numFmtId="165" fontId="6" fillId="0" borderId="116" xfId="2" applyNumberFormat="1" applyFont="1" applyBorder="1" applyAlignment="1" applyProtection="1">
      <alignment horizontal="left" vertical="center" indent="1"/>
    </xf>
    <xf numFmtId="165" fontId="6" fillId="0" borderId="117" xfId="2" applyNumberFormat="1" applyFont="1" applyBorder="1" applyAlignment="1" applyProtection="1">
      <alignment horizontal="left" vertical="center" indent="1"/>
    </xf>
    <xf numFmtId="0" fontId="134" fillId="4" borderId="118" xfId="86" applyFill="1" applyBorder="1" applyAlignment="1" applyProtection="1"/>
    <xf numFmtId="0" fontId="135" fillId="8" borderId="118" xfId="3" applyFont="1" applyFill="1" applyBorder="1"/>
    <xf numFmtId="165" fontId="6" fillId="0" borderId="81" xfId="2" applyNumberFormat="1" applyFont="1" applyBorder="1" applyAlignment="1" applyProtection="1">
      <alignment horizontal="left" vertical="center" indent="1"/>
    </xf>
    <xf numFmtId="0" fontId="135" fillId="0" borderId="119" xfId="3" applyFont="1" applyBorder="1"/>
    <xf numFmtId="0" fontId="135" fillId="8" borderId="119" xfId="3" applyFont="1" applyFill="1" applyBorder="1"/>
    <xf numFmtId="165" fontId="11" fillId="0" borderId="117" xfId="2" applyNumberFormat="1" applyFont="1" applyBorder="1" applyAlignment="1" applyProtection="1">
      <alignment horizontal="left" vertical="center"/>
    </xf>
    <xf numFmtId="0" fontId="7" fillId="0" borderId="120" xfId="3" applyBorder="1"/>
    <xf numFmtId="0" fontId="25" fillId="0" borderId="120" xfId="3" applyFont="1" applyBorder="1" applyAlignment="1">
      <alignment horizontal="right"/>
    </xf>
    <xf numFmtId="0" fontId="25" fillId="0" borderId="121" xfId="3" applyFont="1" applyBorder="1" applyAlignment="1">
      <alignment horizontal="right"/>
    </xf>
    <xf numFmtId="0" fontId="7" fillId="0" borderId="119" xfId="3" applyBorder="1"/>
    <xf numFmtId="0" fontId="7" fillId="8" borderId="118" xfId="3" applyFill="1" applyBorder="1"/>
    <xf numFmtId="0" fontId="7" fillId="8" borderId="119" xfId="3" applyFill="1" applyBorder="1"/>
    <xf numFmtId="0" fontId="136" fillId="0" borderId="122" xfId="87" applyBorder="1"/>
    <xf numFmtId="0" fontId="136" fillId="0" borderId="122" xfId="87" applyBorder="1" applyAlignment="1">
      <alignment vertical="center" wrapText="1"/>
    </xf>
    <xf numFmtId="0" fontId="162" fillId="8" borderId="123" xfId="3" applyFont="1" applyFill="1" applyBorder="1" applyAlignment="1">
      <alignment horizontal="left" vertical="center" wrapText="1"/>
    </xf>
    <xf numFmtId="0" fontId="162" fillId="8" borderId="124" xfId="3" applyFont="1" applyFill="1" applyBorder="1" applyAlignment="1">
      <alignment horizontal="left" vertical="center" wrapText="1"/>
    </xf>
    <xf numFmtId="0" fontId="7" fillId="0" borderId="125" xfId="3" applyBorder="1"/>
    <xf numFmtId="0" fontId="7" fillId="8" borderId="126" xfId="3" applyFill="1" applyBorder="1"/>
    <xf numFmtId="0" fontId="7" fillId="8" borderId="127" xfId="3" applyFill="1" applyBorder="1"/>
    <xf numFmtId="0" fontId="136" fillId="0" borderId="61" xfId="87" applyAlignment="1">
      <alignment wrapText="1"/>
    </xf>
    <xf numFmtId="3" fontId="136" fillId="0" borderId="61" xfId="87" applyNumberFormat="1"/>
    <xf numFmtId="0" fontId="136" fillId="0" borderId="124" xfId="87" applyBorder="1"/>
    <xf numFmtId="2" fontId="136" fillId="0" borderId="61" xfId="87" applyNumberFormat="1"/>
    <xf numFmtId="3" fontId="18" fillId="28" borderId="77" xfId="3" applyNumberFormat="1" applyFont="1" applyFill="1" applyBorder="1"/>
    <xf numFmtId="0" fontId="18" fillId="28" borderId="77" xfId="3" applyFont="1" applyFill="1" applyBorder="1"/>
    <xf numFmtId="0" fontId="18" fillId="28" borderId="77" xfId="84" applyFont="1" applyFill="1" applyBorder="1" applyAlignment="1">
      <alignment horizontal="right"/>
    </xf>
    <xf numFmtId="0" fontId="46" fillId="28" borderId="77" xfId="84" applyFont="1" applyFill="1" applyBorder="1" applyAlignment="1">
      <alignment horizontal="right"/>
    </xf>
    <xf numFmtId="2" fontId="18" fillId="28" borderId="77" xfId="84" applyNumberFormat="1" applyFont="1" applyFill="1" applyBorder="1" applyAlignment="1">
      <alignment horizontal="right"/>
    </xf>
    <xf numFmtId="165" fontId="132" fillId="0" borderId="83" xfId="2" applyNumberFormat="1" applyFont="1" applyBorder="1" applyAlignment="1" applyProtection="1">
      <alignment horizontal="left" vertical="center"/>
    </xf>
    <xf numFmtId="165" fontId="6" fillId="0" borderId="83" xfId="2" applyNumberFormat="1" applyFont="1" applyBorder="1" applyAlignment="1" applyProtection="1">
      <alignment horizontal="left" vertical="center"/>
    </xf>
    <xf numFmtId="0" fontId="33" fillId="0" borderId="0" xfId="3" applyFont="1" applyAlignment="1">
      <alignment horizontal="center"/>
    </xf>
    <xf numFmtId="0" fontId="67" fillId="0" borderId="0" xfId="14"/>
    <xf numFmtId="0" fontId="36" fillId="0" borderId="75" xfId="3" applyFont="1" applyBorder="1" applyAlignment="1">
      <alignment horizontal="center" vertical="center"/>
    </xf>
    <xf numFmtId="1" fontId="15" fillId="0" borderId="129" xfId="3" applyNumberFormat="1" applyFont="1" applyBorder="1" applyAlignment="1">
      <alignment horizontal="right" vertical="center"/>
    </xf>
    <xf numFmtId="166" fontId="15" fillId="0" borderId="129" xfId="3" applyNumberFormat="1" applyFont="1" applyBorder="1" applyAlignment="1">
      <alignment horizontal="center" vertical="center"/>
    </xf>
    <xf numFmtId="166" fontId="15" fillId="0" borderId="75" xfId="3" applyNumberFormat="1" applyFont="1" applyBorder="1" applyAlignment="1">
      <alignment horizontal="center" vertical="center"/>
    </xf>
    <xf numFmtId="1" fontId="41" fillId="0" borderId="24" xfId="3" applyNumberFormat="1" applyFont="1" applyBorder="1" applyAlignment="1">
      <alignment horizontal="center" vertical="center"/>
    </xf>
    <xf numFmtId="1" fontId="41" fillId="0" borderId="20" xfId="3" applyNumberFormat="1" applyFont="1" applyBorder="1" applyAlignment="1">
      <alignment horizontal="center" vertical="center"/>
    </xf>
    <xf numFmtId="1" fontId="41" fillId="0" borderId="23" xfId="3" applyNumberFormat="1" applyFont="1" applyBorder="1" applyAlignment="1">
      <alignment horizontal="center" vertical="center"/>
    </xf>
    <xf numFmtId="1" fontId="41" fillId="0" borderId="26" xfId="3" applyNumberFormat="1" applyFont="1" applyBorder="1" applyAlignment="1">
      <alignment horizontal="center" vertical="center"/>
    </xf>
    <xf numFmtId="1" fontId="41" fillId="0" borderId="31" xfId="3" applyNumberFormat="1" applyFont="1" applyBorder="1" applyAlignment="1">
      <alignment horizontal="center" vertical="center"/>
    </xf>
    <xf numFmtId="1" fontId="45" fillId="0" borderId="0" xfId="3" applyNumberFormat="1" applyFont="1" applyAlignment="1">
      <alignment horizontal="center"/>
    </xf>
    <xf numFmtId="1" fontId="41" fillId="0" borderId="22" xfId="3" applyNumberFormat="1" applyFont="1" applyBorder="1" applyAlignment="1">
      <alignment horizontal="center" vertical="center"/>
    </xf>
    <xf numFmtId="1" fontId="49" fillId="0" borderId="27" xfId="3" applyNumberFormat="1" applyFont="1" applyBorder="1" applyAlignment="1">
      <alignment horizontal="center" vertical="center"/>
    </xf>
    <xf numFmtId="1" fontId="49" fillId="0" borderId="24" xfId="3" applyNumberFormat="1" applyFont="1" applyBorder="1" applyAlignment="1">
      <alignment horizontal="center" vertical="center"/>
    </xf>
    <xf numFmtId="1" fontId="49" fillId="0" borderId="6" xfId="3" applyNumberFormat="1" applyFont="1" applyBorder="1" applyAlignment="1">
      <alignment horizontal="center" vertical="center"/>
    </xf>
    <xf numFmtId="1" fontId="33" fillId="0" borderId="0" xfId="3" applyNumberFormat="1" applyFont="1" applyAlignment="1">
      <alignment horizontal="center"/>
    </xf>
    <xf numFmtId="0" fontId="164" fillId="0" borderId="0" xfId="3" applyFont="1" applyAlignment="1">
      <alignment horizontal="center"/>
    </xf>
    <xf numFmtId="0" fontId="165" fillId="0" borderId="0" xfId="3" applyFont="1"/>
    <xf numFmtId="1" fontId="164" fillId="0" borderId="0" xfId="3" applyNumberFormat="1" applyFont="1" applyAlignment="1">
      <alignment horizontal="center"/>
    </xf>
    <xf numFmtId="1" fontId="164" fillId="0" borderId="0" xfId="3" quotePrefix="1" applyNumberFormat="1" applyFont="1" applyAlignment="1">
      <alignment horizontal="center"/>
    </xf>
    <xf numFmtId="0" fontId="40" fillId="0" borderId="27" xfId="3" applyFont="1" applyBorder="1" applyAlignment="1">
      <alignment horizontal="centerContinuous" vertical="center"/>
    </xf>
    <xf numFmtId="0" fontId="16" fillId="0" borderId="26" xfId="3" applyFont="1" applyBorder="1" applyAlignment="1">
      <alignment horizontal="right" vertical="center"/>
    </xf>
    <xf numFmtId="1" fontId="15" fillId="0" borderId="44" xfId="3" applyNumberFormat="1" applyFont="1" applyBorder="1" applyAlignment="1">
      <alignment horizontal="right" vertical="center"/>
    </xf>
    <xf numFmtId="166" fontId="15" fillId="0" borderId="44" xfId="3" applyNumberFormat="1" applyFont="1" applyBorder="1" applyAlignment="1">
      <alignment horizontal="center" vertical="center"/>
    </xf>
    <xf numFmtId="166" fontId="42" fillId="0" borderId="26" xfId="3" applyNumberFormat="1" applyFont="1" applyBorder="1" applyAlignment="1">
      <alignment horizontal="center" vertical="center"/>
    </xf>
    <xf numFmtId="166" fontId="15" fillId="0" borderId="26" xfId="3" applyNumberFormat="1" applyFont="1" applyBorder="1" applyAlignment="1">
      <alignment horizontal="center" vertical="center"/>
    </xf>
    <xf numFmtId="1" fontId="45" fillId="0" borderId="5" xfId="3" applyNumberFormat="1" applyFont="1" applyBorder="1" applyAlignment="1">
      <alignment horizontal="center"/>
    </xf>
    <xf numFmtId="1" fontId="163" fillId="0" borderId="27" xfId="3" applyNumberFormat="1" applyFont="1" applyBorder="1" applyAlignment="1">
      <alignment horizontal="center"/>
    </xf>
    <xf numFmtId="166" fontId="15" fillId="0" borderId="27" xfId="3" applyNumberFormat="1" applyFont="1" applyBorder="1" applyAlignment="1">
      <alignment horizontal="center" vertical="center"/>
    </xf>
    <xf numFmtId="1" fontId="45" fillId="0" borderId="27" xfId="3" applyNumberFormat="1" applyFont="1" applyBorder="1" applyAlignment="1">
      <alignment horizontal="center"/>
    </xf>
    <xf numFmtId="1" fontId="41" fillId="0" borderId="5" xfId="3" applyNumberFormat="1" applyFont="1" applyBorder="1" applyAlignment="1">
      <alignment horizontal="center" vertical="center"/>
    </xf>
    <xf numFmtId="1" fontId="41" fillId="0" borderId="130" xfId="3" applyNumberFormat="1" applyFont="1" applyBorder="1" applyAlignment="1">
      <alignment horizontal="center" vertical="center"/>
    </xf>
    <xf numFmtId="1" fontId="41" fillId="0" borderId="27" xfId="3" applyNumberFormat="1" applyFont="1" applyBorder="1" applyAlignment="1">
      <alignment horizontal="center" vertical="center"/>
    </xf>
    <xf numFmtId="0" fontId="7" fillId="0" borderId="0" xfId="3" quotePrefix="1"/>
    <xf numFmtId="0" fontId="40" fillId="0" borderId="6" xfId="3" applyFont="1" applyBorder="1" applyAlignment="1">
      <alignment horizontal="centerContinuous" vertical="center"/>
    </xf>
    <xf numFmtId="1" fontId="163" fillId="0" borderId="6" xfId="3" applyNumberFormat="1" applyFont="1" applyBorder="1" applyAlignment="1">
      <alignment horizontal="center"/>
    </xf>
    <xf numFmtId="1" fontId="15" fillId="0" borderId="16" xfId="3" applyNumberFormat="1" applyFont="1" applyBorder="1" applyAlignment="1">
      <alignment horizontal="right" vertical="center"/>
    </xf>
    <xf numFmtId="166" fontId="15" fillId="0" borderId="16" xfId="3" applyNumberFormat="1" applyFont="1" applyBorder="1" applyAlignment="1">
      <alignment horizontal="center" vertical="center"/>
    </xf>
    <xf numFmtId="1" fontId="15" fillId="0" borderId="25" xfId="3" applyNumberFormat="1" applyFont="1" applyBorder="1" applyAlignment="1">
      <alignment horizontal="right" vertical="center"/>
    </xf>
    <xf numFmtId="1" fontId="49" fillId="0" borderId="5" xfId="3" applyNumberFormat="1" applyFont="1" applyBorder="1" applyAlignment="1">
      <alignment horizontal="center" vertical="center"/>
    </xf>
    <xf numFmtId="1" fontId="163" fillId="0" borderId="5" xfId="3" applyNumberFormat="1" applyFont="1" applyBorder="1" applyAlignment="1">
      <alignment horizontal="center"/>
    </xf>
    <xf numFmtId="0" fontId="46" fillId="0" borderId="24" xfId="3" applyFont="1" applyBorder="1" applyAlignment="1">
      <alignment horizontal="centerContinuous" vertical="center"/>
    </xf>
    <xf numFmtId="1" fontId="48" fillId="0" borderId="6" xfId="3" applyNumberFormat="1" applyFont="1" applyBorder="1" applyAlignment="1">
      <alignment horizontal="right" vertical="center"/>
    </xf>
    <xf numFmtId="1" fontId="48" fillId="0" borderId="16" xfId="3" applyNumberFormat="1" applyFont="1" applyBorder="1" applyAlignment="1">
      <alignment horizontal="right" vertical="center"/>
    </xf>
    <xf numFmtId="166" fontId="48" fillId="0" borderId="16" xfId="3" applyNumberFormat="1" applyFont="1" applyBorder="1" applyAlignment="1">
      <alignment horizontal="center" vertical="center"/>
    </xf>
    <xf numFmtId="166" fontId="48" fillId="0" borderId="129" xfId="3" applyNumberFormat="1" applyFont="1" applyBorder="1" applyAlignment="1">
      <alignment horizontal="center" vertical="center"/>
    </xf>
    <xf numFmtId="1" fontId="165" fillId="0" borderId="0" xfId="3" applyNumberFormat="1" applyFont="1"/>
    <xf numFmtId="0" fontId="163" fillId="0" borderId="0" xfId="3" applyFont="1" applyAlignment="1">
      <alignment horizontal="center"/>
    </xf>
    <xf numFmtId="0" fontId="7" fillId="0" borderId="0" xfId="3" applyAlignment="1">
      <alignment horizontal="center"/>
    </xf>
    <xf numFmtId="1" fontId="7" fillId="0" borderId="0" xfId="3" applyNumberFormat="1" applyAlignment="1">
      <alignment horizontal="center"/>
    </xf>
    <xf numFmtId="0" fontId="67" fillId="0" borderId="0" xfId="10"/>
    <xf numFmtId="0" fontId="72" fillId="4" borderId="107" xfId="3" applyFont="1" applyFill="1" applyBorder="1" applyAlignment="1">
      <alignment horizontal="center" vertical="center" wrapText="1"/>
    </xf>
    <xf numFmtId="0" fontId="16" fillId="0" borderId="107" xfId="3" applyFont="1" applyBorder="1" applyAlignment="1">
      <alignment horizontal="center" vertical="center" wrapText="1"/>
    </xf>
    <xf numFmtId="1" fontId="29" fillId="8" borderId="107" xfId="3" quotePrefix="1" applyNumberFormat="1" applyFont="1" applyFill="1" applyBorder="1" applyAlignment="1">
      <alignment horizontal="center" vertical="center"/>
    </xf>
    <xf numFmtId="1" fontId="57" fillId="8" borderId="107" xfId="3" quotePrefix="1" applyNumberFormat="1" applyFont="1" applyFill="1" applyBorder="1" applyAlignment="1">
      <alignment horizontal="center" vertical="center"/>
    </xf>
    <xf numFmtId="0" fontId="47" fillId="8" borderId="107" xfId="3" quotePrefix="1" applyFont="1" applyFill="1" applyBorder="1" applyAlignment="1">
      <alignment horizontal="left" vertical="center" wrapText="1"/>
    </xf>
    <xf numFmtId="1" fontId="47" fillId="8" borderId="107" xfId="3" quotePrefix="1" applyNumberFormat="1" applyFont="1" applyFill="1" applyBorder="1" applyAlignment="1">
      <alignment horizontal="center" vertical="center"/>
    </xf>
    <xf numFmtId="1" fontId="71" fillId="8" borderId="107" xfId="3" quotePrefix="1" applyNumberFormat="1" applyFont="1" applyFill="1" applyBorder="1" applyAlignment="1">
      <alignment horizontal="center" vertical="center"/>
    </xf>
    <xf numFmtId="1" fontId="66" fillId="28" borderId="27" xfId="3" applyNumberFormat="1" applyFont="1" applyFill="1" applyBorder="1" applyAlignment="1">
      <alignment horizontal="center" vertical="center"/>
    </xf>
    <xf numFmtId="1" fontId="16" fillId="0" borderId="107" xfId="3" applyNumberFormat="1" applyFont="1" applyBorder="1" applyAlignment="1">
      <alignment horizontal="center" vertical="center" wrapText="1"/>
    </xf>
    <xf numFmtId="1" fontId="69" fillId="0" borderId="107" xfId="3" applyNumberFormat="1" applyFont="1" applyBorder="1" applyAlignment="1">
      <alignment horizontal="center" vertical="center" wrapText="1"/>
    </xf>
    <xf numFmtId="165" fontId="32" fillId="0" borderId="84" xfId="2" applyNumberFormat="1" applyFont="1" applyBorder="1" applyAlignment="1" applyProtection="1">
      <alignment horizontal="left" vertical="center" indent="1"/>
    </xf>
    <xf numFmtId="165" fontId="34" fillId="0" borderId="84" xfId="2" applyNumberFormat="1" applyFont="1" applyBorder="1" applyAlignment="1" applyProtection="1">
      <alignment horizontal="left" vertical="center"/>
    </xf>
    <xf numFmtId="0" fontId="68" fillId="0" borderId="103" xfId="90" applyFont="1" applyBorder="1" applyAlignment="1">
      <alignment horizontal="left" vertical="center" wrapText="1"/>
    </xf>
    <xf numFmtId="0" fontId="59" fillId="0" borderId="103" xfId="88" applyFont="1" applyBorder="1" applyAlignment="1">
      <alignment wrapText="1"/>
    </xf>
    <xf numFmtId="0" fontId="110" fillId="0" borderId="103" xfId="88" applyFont="1" applyBorder="1" applyAlignment="1">
      <alignment vertical="top" wrapText="1"/>
    </xf>
    <xf numFmtId="0" fontId="68" fillId="0" borderId="103" xfId="4" applyFont="1" applyBorder="1" applyAlignment="1">
      <alignment vertical="top" wrapText="1"/>
    </xf>
    <xf numFmtId="0" fontId="59" fillId="0" borderId="103" xfId="88" applyFont="1" applyBorder="1" applyAlignment="1">
      <alignment horizontal="left" vertical="center" wrapText="1"/>
    </xf>
    <xf numFmtId="0" fontId="59" fillId="0" borderId="103" xfId="89" applyFont="1" applyBorder="1" applyAlignment="1">
      <alignment horizontal="left" vertical="center" wrapText="1"/>
    </xf>
    <xf numFmtId="1" fontId="29" fillId="0" borderId="103" xfId="89" applyNumberFormat="1" applyFont="1" applyBorder="1" applyAlignment="1">
      <alignment horizontal="center" vertical="center"/>
    </xf>
    <xf numFmtId="1" fontId="61" fillId="0" borderId="103" xfId="89" applyNumberFormat="1" applyFont="1" applyBorder="1" applyAlignment="1">
      <alignment horizontal="center" vertical="center"/>
    </xf>
    <xf numFmtId="1" fontId="29" fillId="0" borderId="107" xfId="88" quotePrefix="1" applyNumberFormat="1" applyFont="1" applyBorder="1" applyAlignment="1">
      <alignment horizontal="center" vertical="center" wrapText="1"/>
    </xf>
    <xf numFmtId="1" fontId="61" fillId="0" borderId="107" xfId="88" quotePrefix="1" applyNumberFormat="1" applyFont="1" applyBorder="1" applyAlignment="1">
      <alignment horizontal="center" vertical="center" wrapText="1"/>
    </xf>
    <xf numFmtId="0" fontId="47" fillId="0" borderId="14" xfId="88" quotePrefix="1" applyFont="1" applyBorder="1" applyAlignment="1">
      <alignment horizontal="center" vertical="center" wrapText="1"/>
    </xf>
    <xf numFmtId="0" fontId="71" fillId="0" borderId="14" xfId="88" quotePrefix="1" applyFont="1" applyBorder="1" applyAlignment="1">
      <alignment horizontal="center" vertical="center" wrapText="1"/>
    </xf>
    <xf numFmtId="0" fontId="68" fillId="0" borderId="103" xfId="88" applyFont="1" applyBorder="1" applyAlignment="1" applyProtection="1">
      <alignment horizontal="left" vertical="center" wrapText="1"/>
      <protection locked="0"/>
    </xf>
    <xf numFmtId="0" fontId="66" fillId="28" borderId="36" xfId="88" quotePrefix="1" applyFont="1" applyFill="1" applyBorder="1" applyAlignment="1">
      <alignment horizontal="center" vertical="center" wrapText="1"/>
    </xf>
    <xf numFmtId="1" fontId="47" fillId="8" borderId="128" xfId="3" applyNumberFormat="1" applyFont="1" applyFill="1" applyBorder="1" applyAlignment="1">
      <alignment horizontal="right" vertical="center"/>
    </xf>
    <xf numFmtId="1" fontId="71" fillId="8" borderId="0" xfId="3" applyNumberFormat="1" applyFont="1" applyFill="1" applyAlignment="1">
      <alignment horizontal="right" vertical="center"/>
    </xf>
    <xf numFmtId="0" fontId="53" fillId="8" borderId="128" xfId="3" applyFont="1" applyFill="1" applyBorder="1" applyAlignment="1">
      <alignment horizontal="center" vertical="center"/>
    </xf>
    <xf numFmtId="0" fontId="59" fillId="8" borderId="128" xfId="3" applyFont="1" applyFill="1" applyBorder="1" applyAlignment="1">
      <alignment horizontal="centerContinuous" vertical="center"/>
    </xf>
    <xf numFmtId="0" fontId="59" fillId="8" borderId="128" xfId="3" applyFont="1" applyFill="1" applyBorder="1" applyAlignment="1">
      <alignment horizontal="left" vertical="center" wrapText="1"/>
    </xf>
    <xf numFmtId="0" fontId="29" fillId="8" borderId="128" xfId="3" applyFont="1" applyFill="1" applyBorder="1" applyAlignment="1">
      <alignment horizontal="center" vertical="center"/>
    </xf>
    <xf numFmtId="0" fontId="29" fillId="8" borderId="128" xfId="3" quotePrefix="1" applyFont="1" applyFill="1" applyBorder="1" applyAlignment="1">
      <alignment horizontal="center" vertical="center"/>
    </xf>
    <xf numFmtId="1" fontId="29" fillId="8" borderId="128" xfId="3" quotePrefix="1" applyNumberFormat="1" applyFont="1" applyFill="1" applyBorder="1" applyAlignment="1">
      <alignment horizontal="right" vertical="center"/>
    </xf>
    <xf numFmtId="1" fontId="61" fillId="8" borderId="128" xfId="3" quotePrefix="1" applyNumberFormat="1" applyFont="1" applyFill="1" applyBorder="1" applyAlignment="1">
      <alignment horizontal="right" vertical="center"/>
    </xf>
    <xf numFmtId="1" fontId="29" fillId="8" borderId="128" xfId="3" applyNumberFormat="1" applyFont="1" applyFill="1" applyBorder="1" applyAlignment="1">
      <alignment horizontal="right" vertical="center"/>
    </xf>
    <xf numFmtId="1" fontId="61" fillId="8" borderId="128" xfId="3" applyNumberFormat="1" applyFont="1" applyFill="1" applyBorder="1" applyAlignment="1">
      <alignment horizontal="right" vertical="center"/>
    </xf>
    <xf numFmtId="1" fontId="71" fillId="8" borderId="128" xfId="3" applyNumberFormat="1" applyFont="1" applyFill="1" applyBorder="1" applyAlignment="1">
      <alignment horizontal="right" vertical="center"/>
    </xf>
    <xf numFmtId="1" fontId="47" fillId="8" borderId="36" xfId="3" applyNumberFormat="1" applyFont="1" applyFill="1" applyBorder="1" applyAlignment="1">
      <alignment horizontal="center" vertical="center"/>
    </xf>
    <xf numFmtId="1" fontId="47" fillId="8" borderId="36" xfId="3" applyNumberFormat="1" applyFont="1" applyFill="1" applyBorder="1" applyAlignment="1">
      <alignment horizontal="right" vertical="center"/>
    </xf>
    <xf numFmtId="1" fontId="66" fillId="8" borderId="36" xfId="3" applyNumberFormat="1" applyFont="1" applyFill="1" applyBorder="1" applyAlignment="1">
      <alignment horizontal="right" vertical="center"/>
    </xf>
    <xf numFmtId="1" fontId="71" fillId="8" borderId="36" xfId="3" applyNumberFormat="1" applyFont="1" applyFill="1" applyBorder="1" applyAlignment="1">
      <alignment horizontal="right" vertical="center"/>
    </xf>
    <xf numFmtId="0" fontId="15" fillId="0" borderId="77" xfId="3" applyFont="1" applyBorder="1" applyAlignment="1">
      <alignment horizontal="center" vertical="center" wrapText="1"/>
    </xf>
    <xf numFmtId="165" fontId="11" fillId="0" borderId="0" xfId="2" applyNumberFormat="1" applyFont="1" applyBorder="1" applyAlignment="1" applyProtection="1">
      <alignment horizontal="left" vertical="center"/>
    </xf>
    <xf numFmtId="0" fontId="15" fillId="0" borderId="77" xfId="3" applyFont="1" applyBorder="1" applyAlignment="1">
      <alignment horizontal="center" vertical="center"/>
    </xf>
    <xf numFmtId="0" fontId="54" fillId="0" borderId="77" xfId="7" applyFont="1" applyBorder="1" applyAlignment="1">
      <alignment horizontal="right" vertical="center"/>
    </xf>
    <xf numFmtId="0" fontId="55" fillId="0" borderId="77" xfId="3" applyFont="1" applyBorder="1" applyAlignment="1">
      <alignment vertical="center"/>
    </xf>
    <xf numFmtId="1" fontId="55" fillId="0" borderId="77" xfId="3" applyNumberFormat="1" applyFont="1" applyBorder="1" applyAlignment="1">
      <alignment horizontal="right" vertical="center"/>
    </xf>
    <xf numFmtId="1" fontId="56" fillId="0" borderId="77" xfId="3" applyNumberFormat="1" applyFont="1" applyBorder="1" applyAlignment="1">
      <alignment horizontal="right" vertical="center"/>
    </xf>
    <xf numFmtId="164" fontId="10" fillId="26" borderId="83" xfId="1" applyNumberFormat="1" applyFont="1" applyFill="1" applyBorder="1">
      <alignment vertical="center"/>
    </xf>
    <xf numFmtId="164" fontId="10" fillId="26" borderId="84" xfId="1" applyNumberFormat="1" applyFont="1" applyFill="1" applyBorder="1" applyAlignment="1">
      <alignment horizontal="right" vertical="center"/>
    </xf>
    <xf numFmtId="165" fontId="32" fillId="0" borderId="85" xfId="2" applyNumberFormat="1" applyFont="1" applyBorder="1" applyAlignment="1" applyProtection="1">
      <alignment horizontal="left" vertical="center" indent="1"/>
    </xf>
    <xf numFmtId="165" fontId="34" fillId="0" borderId="85" xfId="2" applyNumberFormat="1" applyFont="1" applyBorder="1" applyAlignment="1" applyProtection="1">
      <alignment horizontal="left" vertical="center"/>
    </xf>
    <xf numFmtId="167" fontId="25" fillId="0" borderId="0" xfId="3" applyNumberFormat="1" applyFont="1" applyAlignment="1">
      <alignment vertical="center"/>
    </xf>
    <xf numFmtId="0" fontId="55" fillId="0" borderId="6" xfId="3" applyFont="1" applyBorder="1" applyAlignment="1">
      <alignment vertical="center"/>
    </xf>
    <xf numFmtId="167" fontId="29" fillId="0" borderId="0" xfId="3" applyNumberFormat="1" applyFont="1" applyAlignment="1">
      <alignment horizontal="right" vertical="center"/>
    </xf>
    <xf numFmtId="0" fontId="30" fillId="0" borderId="77" xfId="3" applyFont="1" applyBorder="1" applyAlignment="1">
      <alignment horizontal="center" vertical="center"/>
    </xf>
    <xf numFmtId="0" fontId="47" fillId="0" borderId="77" xfId="3" applyFont="1" applyBorder="1" applyAlignment="1">
      <alignment vertical="center" wrapText="1"/>
    </xf>
    <xf numFmtId="0" fontId="54" fillId="0" borderId="77" xfId="3" applyFont="1" applyBorder="1" applyAlignment="1">
      <alignment vertical="center"/>
    </xf>
    <xf numFmtId="1" fontId="54" fillId="0" borderId="77" xfId="3" applyNumberFormat="1" applyFont="1" applyBorder="1" applyAlignment="1">
      <alignment horizontal="right" vertical="center"/>
    </xf>
    <xf numFmtId="0" fontId="46" fillId="0" borderId="77" xfId="3" applyFont="1" applyBorder="1" applyAlignment="1">
      <alignment horizontal="centerContinuous" vertical="center"/>
    </xf>
    <xf numFmtId="0" fontId="56" fillId="0" borderId="77" xfId="3" applyFont="1" applyBorder="1" applyAlignment="1">
      <alignment horizontal="right" vertical="center"/>
    </xf>
    <xf numFmtId="0" fontId="18" fillId="0" borderId="77" xfId="3" applyFont="1" applyBorder="1" applyAlignment="1">
      <alignment horizontal="centerContinuous" vertical="center"/>
    </xf>
    <xf numFmtId="0" fontId="56" fillId="0" borderId="77" xfId="3" applyFont="1" applyBorder="1" applyAlignment="1">
      <alignment vertical="center"/>
    </xf>
    <xf numFmtId="1" fontId="54" fillId="0" borderId="77" xfId="3" applyNumberFormat="1" applyFont="1" applyBorder="1" applyAlignment="1">
      <alignment vertical="center"/>
    </xf>
    <xf numFmtId="1" fontId="56" fillId="0" borderId="77" xfId="3" applyNumberFormat="1" applyFont="1" applyBorder="1" applyAlignment="1">
      <alignment vertical="center"/>
    </xf>
    <xf numFmtId="166" fontId="14" fillId="28" borderId="6" xfId="3" applyNumberFormat="1" applyFont="1" applyFill="1" applyBorder="1"/>
    <xf numFmtId="0" fontId="0" fillId="36" borderId="77" xfId="0" applyFill="1" applyBorder="1"/>
    <xf numFmtId="1" fontId="5" fillId="0" borderId="77" xfId="5" applyNumberFormat="1" applyFont="1" applyBorder="1" applyAlignment="1">
      <alignment horizontal="center" vertical="center"/>
    </xf>
    <xf numFmtId="1" fontId="5" fillId="28" borderId="77" xfId="5" applyNumberFormat="1" applyFont="1" applyFill="1" applyBorder="1" applyAlignment="1">
      <alignment horizontal="center" vertical="center"/>
    </xf>
    <xf numFmtId="1" fontId="47" fillId="28" borderId="68" xfId="88" quotePrefix="1" applyNumberFormat="1" applyFont="1" applyFill="1" applyBorder="1" applyAlignment="1">
      <alignment horizontal="center" vertical="center" wrapText="1"/>
    </xf>
    <xf numFmtId="1" fontId="57" fillId="0" borderId="77" xfId="88" quotePrefix="1" applyNumberFormat="1" applyFont="1" applyBorder="1" applyAlignment="1">
      <alignment horizontal="center" vertical="center"/>
    </xf>
    <xf numFmtId="1" fontId="66" fillId="28" borderId="35" xfId="88" quotePrefix="1" applyNumberFormat="1" applyFont="1" applyFill="1" applyBorder="1" applyAlignment="1">
      <alignment horizontal="center" vertical="center" wrapText="1"/>
    </xf>
    <xf numFmtId="1" fontId="146" fillId="28" borderId="35" xfId="88" quotePrefix="1" applyNumberFormat="1" applyFont="1" applyFill="1" applyBorder="1" applyAlignment="1">
      <alignment horizontal="center" vertical="center" wrapText="1"/>
    </xf>
    <xf numFmtId="0" fontId="143" fillId="0" borderId="76" xfId="88" applyFont="1" applyBorder="1" applyAlignment="1">
      <alignment horizontal="center" vertical="center" wrapText="1"/>
    </xf>
    <xf numFmtId="0" fontId="144" fillId="0" borderId="12" xfId="88" applyFont="1" applyBorder="1" applyAlignment="1">
      <alignment horizontal="center" vertical="center" wrapText="1"/>
    </xf>
    <xf numFmtId="0" fontId="29" fillId="0" borderId="12" xfId="88" applyFont="1" applyBorder="1" applyAlignment="1">
      <alignment horizontal="center" vertical="center" wrapText="1"/>
    </xf>
    <xf numFmtId="0" fontId="69" fillId="0" borderId="12" xfId="88" quotePrefix="1" applyFont="1" applyBorder="1" applyAlignment="1">
      <alignment horizontal="center" vertical="center" wrapText="1"/>
    </xf>
    <xf numFmtId="0" fontId="57" fillId="0" borderId="13" xfId="88" quotePrefix="1" applyFont="1" applyBorder="1" applyAlignment="1">
      <alignment horizontal="center" vertical="center"/>
    </xf>
    <xf numFmtId="0" fontId="112" fillId="0" borderId="77" xfId="0" applyFont="1" applyBorder="1" applyAlignment="1">
      <alignment horizontal="center" vertical="center"/>
    </xf>
    <xf numFmtId="0" fontId="110" fillId="0" borderId="77" xfId="0" applyFont="1" applyBorder="1" applyAlignment="1">
      <alignment vertical="center" wrapText="1"/>
    </xf>
    <xf numFmtId="0" fontId="59" fillId="0" borderId="86" xfId="76" applyFont="1" applyBorder="1" applyAlignment="1">
      <alignment horizontal="center" vertical="center" wrapText="1"/>
    </xf>
    <xf numFmtId="1" fontId="61" fillId="0" borderId="79" xfId="3" applyNumberFormat="1" applyFont="1" applyBorder="1" applyAlignment="1">
      <alignment horizontal="center" vertical="center"/>
    </xf>
    <xf numFmtId="0" fontId="65" fillId="0" borderId="73" xfId="0" applyFont="1" applyBorder="1" applyAlignment="1">
      <alignment horizontal="center" vertical="center" wrapText="1"/>
    </xf>
    <xf numFmtId="0" fontId="68" fillId="8" borderId="86" xfId="16" applyFont="1" applyFill="1" applyBorder="1" applyAlignment="1">
      <alignment horizontal="center" vertical="center" wrapText="1"/>
    </xf>
    <xf numFmtId="0" fontId="68" fillId="0" borderId="86" xfId="16" applyFont="1" applyBorder="1" applyAlignment="1">
      <alignment horizontal="center" vertical="center" wrapText="1"/>
    </xf>
    <xf numFmtId="0" fontId="59" fillId="0" borderId="86" xfId="17" applyFont="1" applyBorder="1" applyAlignment="1">
      <alignment horizontal="center" vertical="center" wrapText="1"/>
    </xf>
    <xf numFmtId="0" fontId="59" fillId="0" borderId="78" xfId="17" applyFont="1" applyBorder="1" applyAlignment="1">
      <alignment horizontal="center" vertical="center" wrapText="1"/>
    </xf>
    <xf numFmtId="0" fontId="59" fillId="28" borderId="86" xfId="17" applyFont="1" applyFill="1" applyBorder="1" applyAlignment="1">
      <alignment horizontal="center" vertical="center" wrapText="1"/>
    </xf>
    <xf numFmtId="0" fontId="68" fillId="28" borderId="86" xfId="16" applyFont="1" applyFill="1" applyBorder="1" applyAlignment="1">
      <alignment horizontal="center" vertical="center" wrapText="1"/>
    </xf>
    <xf numFmtId="0" fontId="68" fillId="0" borderId="78" xfId="16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/>
    </xf>
    <xf numFmtId="0" fontId="68" fillId="0" borderId="78" xfId="0" applyFont="1" applyBorder="1" applyAlignment="1">
      <alignment horizontal="center" wrapText="1"/>
    </xf>
    <xf numFmtId="16" fontId="59" fillId="0" borderId="86" xfId="15" applyNumberFormat="1" applyFont="1" applyBorder="1" applyAlignment="1">
      <alignment horizontal="center" vertical="center"/>
    </xf>
    <xf numFmtId="0" fontId="59" fillId="0" borderId="78" xfId="15" applyFont="1" applyBorder="1" applyAlignment="1">
      <alignment horizontal="center" vertical="center" wrapText="1"/>
    </xf>
    <xf numFmtId="0" fontId="59" fillId="0" borderId="78" xfId="15" applyFont="1" applyBorder="1" applyAlignment="1">
      <alignment horizontal="center" vertical="center"/>
    </xf>
    <xf numFmtId="0" fontId="59" fillId="0" borderId="78" xfId="19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16" fontId="46" fillId="28" borderId="86" xfId="0" quotePrefix="1" applyNumberFormat="1" applyFont="1" applyFill="1" applyBorder="1" applyAlignment="1">
      <alignment vertical="center" wrapText="1"/>
    </xf>
    <xf numFmtId="0" fontId="68" fillId="0" borderId="78" xfId="0" applyFont="1" applyBorder="1" applyAlignment="1">
      <alignment horizontal="center" vertical="center"/>
    </xf>
    <xf numFmtId="0" fontId="68" fillId="0" borderId="86" xfId="0" applyFont="1" applyBorder="1" applyAlignment="1">
      <alignment horizontal="center" vertical="center"/>
    </xf>
    <xf numFmtId="0" fontId="48" fillId="28" borderId="86" xfId="0" applyFont="1" applyFill="1" applyBorder="1" applyAlignment="1">
      <alignment horizontal="center" vertical="center"/>
    </xf>
    <xf numFmtId="0" fontId="68" fillId="28" borderId="78" xfId="16" applyFont="1" applyFill="1" applyBorder="1" applyAlignment="1">
      <alignment horizontal="center" vertical="center" wrapText="1"/>
    </xf>
    <xf numFmtId="0" fontId="68" fillId="8" borderId="78" xfId="16" applyFont="1" applyFill="1" applyBorder="1" applyAlignment="1">
      <alignment horizontal="center" vertical="center" wrapText="1"/>
    </xf>
    <xf numFmtId="0" fontId="89" fillId="8" borderId="78" xfId="0" applyFont="1" applyFill="1" applyBorder="1" applyAlignment="1">
      <alignment horizontal="center" vertical="center" wrapText="1"/>
    </xf>
    <xf numFmtId="164" fontId="131" fillId="26" borderId="83" xfId="1" applyNumberFormat="1" applyFont="1" applyFill="1" applyBorder="1">
      <alignment vertical="center"/>
    </xf>
    <xf numFmtId="165" fontId="6" fillId="0" borderId="0" xfId="2" applyNumberFormat="1" applyFont="1" applyBorder="1" applyAlignment="1" applyProtection="1">
      <alignment horizontal="left" vertical="center" indent="1"/>
    </xf>
    <xf numFmtId="0" fontId="79" fillId="0" borderId="0" xfId="3" applyFont="1"/>
    <xf numFmtId="0" fontId="167" fillId="0" borderId="0" xfId="3" applyFont="1"/>
    <xf numFmtId="0" fontId="15" fillId="0" borderId="77" xfId="3" applyFont="1" applyBorder="1" applyAlignment="1">
      <alignment vertical="center"/>
    </xf>
    <xf numFmtId="0" fontId="42" fillId="0" borderId="77" xfId="3" applyFont="1" applyBorder="1" applyAlignment="1">
      <alignment horizontal="center" vertical="center" wrapText="1"/>
    </xf>
    <xf numFmtId="0" fontId="106" fillId="0" borderId="77" xfId="3" applyFont="1" applyBorder="1"/>
    <xf numFmtId="0" fontId="41" fillId="0" borderId="77" xfId="3" applyFont="1" applyBorder="1"/>
    <xf numFmtId="0" fontId="59" fillId="0" borderId="77" xfId="3" applyFont="1" applyBorder="1" applyAlignment="1">
      <alignment vertical="center"/>
    </xf>
    <xf numFmtId="0" fontId="16" fillId="0" borderId="77" xfId="3" applyFont="1" applyBorder="1" applyAlignment="1">
      <alignment horizontal="center" vertical="center"/>
    </xf>
    <xf numFmtId="0" fontId="16" fillId="0" borderId="77" xfId="3" applyFont="1" applyBorder="1"/>
    <xf numFmtId="0" fontId="16" fillId="0" borderId="77" xfId="3" applyFont="1" applyBorder="1" applyAlignment="1">
      <alignment horizontal="center" vertical="center" wrapText="1"/>
    </xf>
    <xf numFmtId="166" fontId="157" fillId="0" borderId="77" xfId="3" applyNumberFormat="1" applyFont="1" applyBorder="1" applyAlignment="1">
      <alignment horizontal="center"/>
    </xf>
    <xf numFmtId="0" fontId="61" fillId="0" borderId="77" xfId="3" applyFont="1" applyBorder="1" applyAlignment="1">
      <alignment horizontal="center"/>
    </xf>
    <xf numFmtId="0" fontId="168" fillId="0" borderId="77" xfId="3" applyFont="1" applyBorder="1"/>
    <xf numFmtId="0" fontId="106" fillId="0" borderId="77" xfId="3" applyFont="1" applyBorder="1" applyAlignment="1">
      <alignment horizontal="center"/>
    </xf>
    <xf numFmtId="0" fontId="41" fillId="0" borderId="77" xfId="3" applyFont="1" applyBorder="1" applyAlignment="1">
      <alignment horizontal="center"/>
    </xf>
    <xf numFmtId="0" fontId="167" fillId="0" borderId="0" xfId="3" applyFont="1" applyAlignment="1">
      <alignment horizontal="center"/>
    </xf>
    <xf numFmtId="0" fontId="42" fillId="0" borderId="77" xfId="3" applyFont="1" applyBorder="1" applyAlignment="1">
      <alignment horizontal="center"/>
    </xf>
    <xf numFmtId="0" fontId="106" fillId="0" borderId="0" xfId="3" applyFont="1" applyAlignment="1">
      <alignment horizontal="center"/>
    </xf>
    <xf numFmtId="0" fontId="42" fillId="0" borderId="0" xfId="3" applyFont="1" applyAlignment="1">
      <alignment horizontal="center"/>
    </xf>
    <xf numFmtId="0" fontId="41" fillId="0" borderId="0" xfId="3" applyFont="1"/>
    <xf numFmtId="0" fontId="106" fillId="0" borderId="0" xfId="3" applyFont="1"/>
    <xf numFmtId="0" fontId="90" fillId="0" borderId="0" xfId="3" applyFont="1"/>
    <xf numFmtId="0" fontId="26" fillId="0" borderId="0" xfId="3" applyFont="1" applyAlignment="1">
      <alignment horizontal="center"/>
    </xf>
    <xf numFmtId="0" fontId="29" fillId="0" borderId="0" xfId="88" applyFont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164" fontId="10" fillId="31" borderId="133" xfId="1" applyNumberFormat="1" applyFont="1" applyFill="1" applyBorder="1">
      <alignment vertical="center"/>
    </xf>
    <xf numFmtId="164" fontId="10" fillId="31" borderId="134" xfId="1" applyNumberFormat="1" applyFont="1" applyFill="1" applyBorder="1">
      <alignment vertical="center"/>
    </xf>
    <xf numFmtId="164" fontId="10" fillId="31" borderId="135" xfId="1" applyNumberFormat="1" applyFont="1" applyFill="1" applyBorder="1" applyAlignment="1">
      <alignment horizontal="right" vertical="center"/>
    </xf>
    <xf numFmtId="165" fontId="132" fillId="0" borderId="133" xfId="2" applyNumberFormat="1" applyFont="1" applyBorder="1" applyAlignment="1" applyProtection="1">
      <alignment horizontal="left" vertical="center"/>
    </xf>
    <xf numFmtId="4" fontId="132" fillId="0" borderId="134" xfId="2" applyNumberFormat="1" applyFont="1" applyBorder="1" applyAlignment="1" applyProtection="1">
      <alignment horizontal="left" vertical="center"/>
    </xf>
    <xf numFmtId="165" fontId="132" fillId="0" borderId="135" xfId="2" applyNumberFormat="1" applyFont="1" applyBorder="1" applyAlignment="1" applyProtection="1">
      <alignment horizontal="left" vertical="center" indent="1"/>
    </xf>
    <xf numFmtId="165" fontId="133" fillId="0" borderId="133" xfId="2" applyNumberFormat="1" applyFont="1" applyBorder="1" applyAlignment="1" applyProtection="1">
      <alignment horizontal="left" vertical="center"/>
    </xf>
    <xf numFmtId="4" fontId="133" fillId="0" borderId="134" xfId="2" applyNumberFormat="1" applyFont="1" applyBorder="1" applyAlignment="1" applyProtection="1">
      <alignment horizontal="left" vertical="center"/>
    </xf>
    <xf numFmtId="165" fontId="139" fillId="0" borderId="135" xfId="2" applyNumberFormat="1" applyFont="1" applyBorder="1" applyAlignment="1" applyProtection="1">
      <alignment horizontal="left" vertical="center"/>
    </xf>
    <xf numFmtId="0" fontId="132" fillId="0" borderId="136" xfId="3" applyFont="1" applyBorder="1" applyAlignment="1">
      <alignment horizontal="center" vertical="center"/>
    </xf>
    <xf numFmtId="4" fontId="132" fillId="0" borderId="136" xfId="3" applyNumberFormat="1" applyFont="1" applyBorder="1" applyAlignment="1">
      <alignment horizontal="center" vertical="center" wrapText="1"/>
    </xf>
    <xf numFmtId="0" fontId="154" fillId="0" borderId="136" xfId="3" applyFont="1" applyBorder="1" applyAlignment="1">
      <alignment horizontal="center" vertical="center"/>
    </xf>
    <xf numFmtId="0" fontId="138" fillId="0" borderId="136" xfId="3" applyFont="1" applyBorder="1" applyAlignment="1">
      <alignment horizontal="center" vertical="center" wrapText="1"/>
    </xf>
    <xf numFmtId="49" fontId="152" fillId="0" borderId="136" xfId="5" applyNumberFormat="1" applyFont="1" applyBorder="1"/>
    <xf numFmtId="0" fontId="152" fillId="0" borderId="136" xfId="5" applyFont="1" applyBorder="1"/>
    <xf numFmtId="4" fontId="132" fillId="0" borderId="136" xfId="3" applyNumberFormat="1" applyFont="1" applyBorder="1" applyAlignment="1">
      <alignment horizontal="center" vertical="center"/>
    </xf>
    <xf numFmtId="0" fontId="57" fillId="0" borderId="136" xfId="3" applyFont="1" applyBorder="1" applyAlignment="1">
      <alignment horizontal="center" vertical="center"/>
    </xf>
    <xf numFmtId="0" fontId="138" fillId="0" borderId="136" xfId="3" applyFont="1" applyBorder="1" applyAlignment="1">
      <alignment horizontal="center" vertical="center"/>
    </xf>
    <xf numFmtId="0" fontId="132" fillId="28" borderId="136" xfId="3" applyFont="1" applyFill="1" applyBorder="1" applyAlignment="1">
      <alignment horizontal="center" vertical="center"/>
    </xf>
    <xf numFmtId="4" fontId="133" fillId="28" borderId="136" xfId="3" applyNumberFormat="1" applyFont="1" applyFill="1" applyBorder="1" applyAlignment="1">
      <alignment horizontal="right" vertical="center"/>
    </xf>
    <xf numFmtId="0" fontId="71" fillId="28" borderId="136" xfId="3" applyFont="1" applyFill="1" applyBorder="1" applyAlignment="1">
      <alignment horizontal="center" vertical="center"/>
    </xf>
    <xf numFmtId="4" fontId="156" fillId="28" borderId="136" xfId="3" applyNumberFormat="1" applyFont="1" applyFill="1" applyBorder="1" applyAlignment="1">
      <alignment horizontal="right" vertical="center"/>
    </xf>
    <xf numFmtId="0" fontId="138" fillId="28" borderId="136" xfId="3" applyFont="1" applyFill="1" applyBorder="1" applyAlignment="1">
      <alignment horizontal="center" vertical="center"/>
    </xf>
    <xf numFmtId="0" fontId="133" fillId="28" borderId="136" xfId="3" applyFont="1" applyFill="1" applyBorder="1" applyAlignment="1">
      <alignment horizontal="right" vertical="center"/>
    </xf>
    <xf numFmtId="4" fontId="156" fillId="28" borderId="136" xfId="3" applyNumberFormat="1" applyFont="1" applyFill="1" applyBorder="1" applyAlignment="1">
      <alignment horizontal="right" vertical="center" wrapText="1"/>
    </xf>
    <xf numFmtId="0" fontId="132" fillId="0" borderId="136" xfId="3" applyFont="1" applyBorder="1" applyAlignment="1">
      <alignment horizontal="right" vertical="center"/>
    </xf>
    <xf numFmtId="4" fontId="138" fillId="0" borderId="137" xfId="3" applyNumberFormat="1" applyFont="1" applyBorder="1" applyAlignment="1">
      <alignment horizontal="right" vertical="center"/>
    </xf>
    <xf numFmtId="0" fontId="149" fillId="0" borderId="136" xfId="3" applyFont="1" applyBorder="1" applyAlignment="1">
      <alignment horizontal="left" wrapText="1"/>
    </xf>
    <xf numFmtId="4" fontId="132" fillId="0" borderId="136" xfId="3" applyNumberFormat="1" applyFont="1" applyBorder="1" applyAlignment="1">
      <alignment horizontal="right" vertical="center"/>
    </xf>
    <xf numFmtId="0" fontId="132" fillId="0" borderId="136" xfId="3" applyFont="1" applyBorder="1"/>
    <xf numFmtId="0" fontId="149" fillId="0" borderId="136" xfId="3" applyFont="1" applyBorder="1" applyAlignment="1">
      <alignment horizontal="left" vertical="center" wrapText="1"/>
    </xf>
    <xf numFmtId="3" fontId="149" fillId="0" borderId="136" xfId="3" applyNumberFormat="1" applyFont="1" applyBorder="1" applyAlignment="1">
      <alignment horizontal="right" vertical="center" wrapText="1"/>
    </xf>
    <xf numFmtId="0" fontId="169" fillId="0" borderId="136" xfId="0" applyFont="1" applyBorder="1"/>
    <xf numFmtId="49" fontId="149" fillId="0" borderId="136" xfId="5" applyNumberFormat="1" applyFont="1" applyBorder="1"/>
    <xf numFmtId="4" fontId="138" fillId="0" borderId="136" xfId="3" applyNumberFormat="1" applyFont="1" applyBorder="1" applyAlignment="1">
      <alignment horizontal="right" vertical="center" wrapText="1"/>
    </xf>
    <xf numFmtId="0" fontId="138" fillId="4" borderId="136" xfId="3" applyFont="1" applyFill="1" applyBorder="1" applyAlignment="1">
      <alignment horizontal="center" vertical="center"/>
    </xf>
    <xf numFmtId="4" fontId="132" fillId="28" borderId="136" xfId="3" applyNumberFormat="1" applyFont="1" applyFill="1" applyBorder="1" applyAlignment="1">
      <alignment horizontal="center" vertical="center"/>
    </xf>
    <xf numFmtId="4" fontId="132" fillId="28" borderId="136" xfId="3" applyNumberFormat="1" applyFont="1" applyFill="1" applyBorder="1" applyAlignment="1">
      <alignment horizontal="right" vertical="center"/>
    </xf>
    <xf numFmtId="0" fontId="138" fillId="28" borderId="136" xfId="3" applyFont="1" applyFill="1" applyBorder="1" applyAlignment="1">
      <alignment horizontal="right" vertical="center"/>
    </xf>
    <xf numFmtId="4" fontId="149" fillId="0" borderId="136" xfId="3" applyNumberFormat="1" applyFont="1" applyBorder="1" applyAlignment="1">
      <alignment horizontal="right" vertical="center" wrapText="1"/>
    </xf>
    <xf numFmtId="4" fontId="138" fillId="8" borderId="136" xfId="3" applyNumberFormat="1" applyFont="1" applyFill="1" applyBorder="1"/>
    <xf numFmtId="4" fontId="138" fillId="8" borderId="136" xfId="3" applyNumberFormat="1" applyFont="1" applyFill="1" applyBorder="1" applyAlignment="1">
      <alignment horizontal="right" vertical="center"/>
    </xf>
    <xf numFmtId="3" fontId="150" fillId="8" borderId="136" xfId="3" applyNumberFormat="1" applyFont="1" applyFill="1" applyBorder="1" applyAlignment="1">
      <alignment horizontal="right" vertical="center" wrapText="1"/>
    </xf>
    <xf numFmtId="4" fontId="150" fillId="8" borderId="136" xfId="3" applyNumberFormat="1" applyFont="1" applyFill="1" applyBorder="1" applyAlignment="1">
      <alignment horizontal="right" vertical="center" wrapText="1"/>
    </xf>
    <xf numFmtId="0" fontId="149" fillId="0" borderId="136" xfId="3" applyFont="1" applyBorder="1" applyAlignment="1">
      <alignment vertical="center" wrapText="1"/>
    </xf>
    <xf numFmtId="4" fontId="138" fillId="0" borderId="136" xfId="3" applyNumberFormat="1" applyFont="1" applyBorder="1"/>
    <xf numFmtId="4" fontId="138" fillId="0" borderId="136" xfId="3" applyNumberFormat="1" applyFont="1" applyBorder="1" applyAlignment="1">
      <alignment horizontal="right" vertical="center"/>
    </xf>
    <xf numFmtId="0" fontId="132" fillId="0" borderId="136" xfId="3" applyFont="1" applyBorder="1" applyAlignment="1">
      <alignment horizontal="left" wrapText="1"/>
    </xf>
    <xf numFmtId="2" fontId="132" fillId="0" borderId="136" xfId="3" applyNumberFormat="1" applyFont="1" applyBorder="1" applyAlignment="1">
      <alignment wrapText="1"/>
    </xf>
    <xf numFmtId="0" fontId="132" fillId="8" borderId="136" xfId="3" applyFont="1" applyFill="1" applyBorder="1"/>
    <xf numFmtId="0" fontId="132" fillId="0" borderId="136" xfId="3" applyFont="1" applyBorder="1" applyAlignment="1">
      <alignment horizontal="left"/>
    </xf>
    <xf numFmtId="0" fontId="138" fillId="8" borderId="136" xfId="3" applyFont="1" applyFill="1" applyBorder="1" applyAlignment="1">
      <alignment horizontal="right" vertical="center"/>
    </xf>
    <xf numFmtId="1" fontId="132" fillId="0" borderId="136" xfId="3" applyNumberFormat="1" applyFont="1" applyBorder="1" applyAlignment="1">
      <alignment horizontal="left"/>
    </xf>
    <xf numFmtId="0" fontId="132" fillId="28" borderId="136" xfId="3" applyFont="1" applyFill="1" applyBorder="1" applyAlignment="1">
      <alignment horizontal="right" vertical="center"/>
    </xf>
    <xf numFmtId="0" fontId="149" fillId="0" borderId="138" xfId="3" applyFont="1" applyBorder="1" applyAlignment="1">
      <alignment vertical="center" wrapText="1"/>
    </xf>
    <xf numFmtId="0" fontId="156" fillId="28" borderId="136" xfId="3" applyFont="1" applyFill="1" applyBorder="1" applyAlignment="1">
      <alignment horizontal="right" vertical="center"/>
    </xf>
    <xf numFmtId="0" fontId="149" fillId="0" borderId="138" xfId="3" applyFont="1" applyBorder="1" applyAlignment="1">
      <alignment horizontal="left" vertical="center" wrapText="1"/>
    </xf>
    <xf numFmtId="0" fontId="133" fillId="28" borderId="136" xfId="3" applyFont="1" applyFill="1" applyBorder="1"/>
    <xf numFmtId="0" fontId="42" fillId="0" borderId="0" xfId="82" applyFont="1" applyAlignment="1">
      <alignment horizontal="center"/>
    </xf>
    <xf numFmtId="0" fontId="15" fillId="0" borderId="0" xfId="82" applyFont="1" applyAlignment="1">
      <alignment horizontal="center"/>
    </xf>
    <xf numFmtId="0" fontId="15" fillId="0" borderId="0" xfId="82" applyFont="1"/>
    <xf numFmtId="0" fontId="7" fillId="0" borderId="0" xfId="82"/>
    <xf numFmtId="4" fontId="7" fillId="0" borderId="0" xfId="82" applyNumberFormat="1" applyAlignment="1">
      <alignment horizontal="center" vertical="center" wrapText="1"/>
    </xf>
    <xf numFmtId="4" fontId="7" fillId="0" borderId="0" xfId="82" applyNumberFormat="1"/>
    <xf numFmtId="4" fontId="15" fillId="0" borderId="0" xfId="82" applyNumberFormat="1" applyFont="1"/>
    <xf numFmtId="0" fontId="50" fillId="0" borderId="0" xfId="82" applyFont="1"/>
    <xf numFmtId="0" fontId="48" fillId="0" borderId="0" xfId="82" applyFont="1"/>
    <xf numFmtId="0" fontId="25" fillId="0" borderId="0" xfId="82" applyFont="1" applyAlignment="1">
      <alignment vertical="center"/>
    </xf>
    <xf numFmtId="0" fontId="15" fillId="0" borderId="131" xfId="82" applyFont="1" applyBorder="1" applyAlignment="1">
      <alignment horizontal="center" wrapText="1"/>
    </xf>
    <xf numFmtId="0" fontId="15" fillId="0" borderId="0" xfId="102" applyFont="1" applyAlignment="1">
      <alignment horizontal="center" vertical="center" wrapText="1"/>
    </xf>
    <xf numFmtId="0" fontId="37" fillId="0" borderId="11" xfId="82" applyFont="1" applyBorder="1" applyAlignment="1">
      <alignment horizontal="center" vertical="center" wrapText="1"/>
    </xf>
    <xf numFmtId="0" fontId="33" fillId="0" borderId="0" xfId="82" applyFont="1"/>
    <xf numFmtId="0" fontId="37" fillId="0" borderId="147" xfId="82" applyFont="1" applyBorder="1" applyAlignment="1">
      <alignment horizontal="center" vertical="center" wrapText="1"/>
    </xf>
    <xf numFmtId="0" fontId="38" fillId="0" borderId="19" xfId="82" applyFont="1" applyBorder="1" applyAlignment="1">
      <alignment horizontal="center" vertical="center" wrapText="1"/>
    </xf>
    <xf numFmtId="0" fontId="38" fillId="0" borderId="100" xfId="82" applyFont="1" applyBorder="1" applyAlignment="1">
      <alignment horizontal="center" vertical="center" wrapText="1"/>
    </xf>
    <xf numFmtId="0" fontId="38" fillId="0" borderId="0" xfId="82" applyFont="1" applyAlignment="1">
      <alignment horizontal="center" vertical="center" wrapText="1"/>
    </xf>
    <xf numFmtId="0" fontId="170" fillId="0" borderId="148" xfId="82" applyFont="1" applyBorder="1" applyAlignment="1">
      <alignment horizontal="center" vertical="center"/>
    </xf>
    <xf numFmtId="167" fontId="7" fillId="0" borderId="0" xfId="82" applyNumberFormat="1"/>
    <xf numFmtId="0" fontId="57" fillId="0" borderId="12" xfId="103" applyFont="1" applyBorder="1" applyAlignment="1">
      <alignment vertical="center"/>
    </xf>
    <xf numFmtId="0" fontId="171" fillId="0" borderId="100" xfId="82" applyFont="1" applyBorder="1" applyAlignment="1">
      <alignment horizontal="center" vertical="center"/>
    </xf>
    <xf numFmtId="0" fontId="15" fillId="0" borderId="111" xfId="82" applyFont="1" applyBorder="1" applyAlignment="1">
      <alignment wrapText="1"/>
    </xf>
    <xf numFmtId="0" fontId="15" fillId="0" borderId="67" xfId="82" applyFont="1" applyBorder="1" applyAlignment="1">
      <alignment horizontal="center" wrapText="1"/>
    </xf>
    <xf numFmtId="0" fontId="29" fillId="0" borderId="111" xfId="82" applyFont="1" applyBorder="1" applyAlignment="1">
      <alignment horizontal="center"/>
    </xf>
    <xf numFmtId="0" fontId="57" fillId="0" borderId="5" xfId="103" applyFont="1" applyBorder="1" applyAlignment="1">
      <alignment horizontal="center"/>
    </xf>
    <xf numFmtId="4" fontId="59" fillId="0" borderId="45" xfId="82" applyNumberFormat="1" applyFont="1" applyBorder="1" applyAlignment="1">
      <alignment horizontal="center"/>
    </xf>
    <xf numFmtId="4" fontId="71" fillId="0" borderId="0" xfId="103" applyNumberFormat="1" applyFont="1"/>
    <xf numFmtId="0" fontId="59" fillId="0" borderId="148" xfId="82" applyFont="1" applyBorder="1" applyAlignment="1">
      <alignment horizontal="center"/>
    </xf>
    <xf numFmtId="0" fontId="173" fillId="0" borderId="0" xfId="82" applyFont="1"/>
    <xf numFmtId="0" fontId="174" fillId="0" borderId="0" xfId="82" applyFont="1"/>
    <xf numFmtId="0" fontId="16" fillId="0" borderId="0" xfId="82" applyFont="1"/>
    <xf numFmtId="0" fontId="15" fillId="28" borderId="86" xfId="3" applyFont="1" applyFill="1" applyBorder="1" applyAlignment="1">
      <alignment vertical="center"/>
    </xf>
    <xf numFmtId="0" fontId="15" fillId="28" borderId="140" xfId="3" applyFont="1" applyFill="1" applyBorder="1" applyAlignment="1">
      <alignment vertical="center"/>
    </xf>
    <xf numFmtId="1" fontId="29" fillId="28" borderId="136" xfId="3" applyNumberFormat="1" applyFont="1" applyFill="1" applyBorder="1" applyAlignment="1">
      <alignment horizontal="center" vertical="center"/>
    </xf>
    <xf numFmtId="1" fontId="61" fillId="28" borderId="136" xfId="3" applyNumberFormat="1" applyFont="1" applyFill="1" applyBorder="1" applyAlignment="1">
      <alignment horizontal="center" vertical="center"/>
    </xf>
    <xf numFmtId="1" fontId="61" fillId="28" borderId="79" xfId="3" applyNumberFormat="1" applyFont="1" applyFill="1" applyBorder="1" applyAlignment="1">
      <alignment horizontal="center" vertical="center"/>
    </xf>
    <xf numFmtId="16" fontId="48" fillId="28" borderId="86" xfId="3" applyNumberFormat="1" applyFont="1" applyFill="1" applyBorder="1" applyAlignment="1">
      <alignment vertical="center"/>
    </xf>
    <xf numFmtId="16" fontId="15" fillId="28" borderId="140" xfId="3" quotePrefix="1" applyNumberFormat="1" applyFont="1" applyFill="1" applyBorder="1" applyAlignment="1">
      <alignment vertical="center"/>
    </xf>
    <xf numFmtId="1" fontId="66" fillId="28" borderId="136" xfId="3" applyNumberFormat="1" applyFont="1" applyFill="1" applyBorder="1" applyAlignment="1">
      <alignment horizontal="center" vertical="center"/>
    </xf>
    <xf numFmtId="1" fontId="66" fillId="28" borderId="79" xfId="3" applyNumberFormat="1" applyFont="1" applyFill="1" applyBorder="1" applyAlignment="1">
      <alignment horizontal="center" vertical="center"/>
    </xf>
    <xf numFmtId="0" fontId="59" fillId="0" borderId="138" xfId="15" applyFont="1" applyBorder="1" applyAlignment="1">
      <alignment wrapText="1"/>
    </xf>
    <xf numFmtId="1" fontId="61" fillId="0" borderId="136" xfId="15" applyNumberFormat="1" applyFont="1" applyBorder="1" applyAlignment="1">
      <alignment horizontal="center" vertical="center"/>
    </xf>
    <xf numFmtId="0" fontId="59" fillId="0" borderId="136" xfId="3" applyFont="1" applyBorder="1"/>
    <xf numFmtId="0" fontId="47" fillId="0" borderId="78" xfId="3" applyFont="1" applyBorder="1" applyAlignment="1">
      <alignment horizontal="center" vertical="center"/>
    </xf>
    <xf numFmtId="0" fontId="47" fillId="0" borderId="136" xfId="3" applyFont="1" applyBorder="1" applyAlignment="1">
      <alignment wrapText="1"/>
    </xf>
    <xf numFmtId="0" fontId="47" fillId="0" borderId="78" xfId="3" applyFont="1" applyBorder="1" applyAlignment="1">
      <alignment horizontal="center"/>
    </xf>
    <xf numFmtId="0" fontId="59" fillId="0" borderId="136" xfId="3" applyFont="1" applyBorder="1" applyAlignment="1">
      <alignment horizontal="left"/>
    </xf>
    <xf numFmtId="0" fontId="59" fillId="0" borderId="136" xfId="15" applyFont="1" applyBorder="1" applyAlignment="1">
      <alignment horizontal="left" wrapText="1"/>
    </xf>
    <xf numFmtId="0" fontId="47" fillId="0" borderId="136" xfId="3" applyFont="1" applyBorder="1"/>
    <xf numFmtId="0" fontId="59" fillId="0" borderId="86" xfId="17" applyFont="1" applyBorder="1" applyAlignment="1">
      <alignment horizontal="center" vertical="center"/>
    </xf>
    <xf numFmtId="49" fontId="59" fillId="0" borderId="86" xfId="17" applyNumberFormat="1" applyFont="1" applyBorder="1" applyAlignment="1">
      <alignment horizontal="center" vertical="center"/>
    </xf>
    <xf numFmtId="0" fontId="59" fillId="0" borderId="78" xfId="76" applyFont="1" applyBorder="1" applyAlignment="1">
      <alignment horizontal="center" vertical="center" wrapText="1"/>
    </xf>
    <xf numFmtId="0" fontId="47" fillId="0" borderId="136" xfId="15" applyFont="1" applyBorder="1" applyAlignment="1">
      <alignment wrapText="1"/>
    </xf>
    <xf numFmtId="0" fontId="47" fillId="0" borderId="86" xfId="76" applyFont="1" applyBorder="1" applyAlignment="1">
      <alignment horizontal="center" vertical="center" wrapText="1"/>
    </xf>
    <xf numFmtId="0" fontId="47" fillId="0" borderId="138" xfId="15" applyFont="1" applyBorder="1" applyAlignment="1">
      <alignment wrapText="1"/>
    </xf>
    <xf numFmtId="0" fontId="47" fillId="0" borderId="136" xfId="3" applyFont="1" applyBorder="1" applyAlignment="1">
      <alignment horizontal="left" wrapText="1"/>
    </xf>
    <xf numFmtId="0" fontId="59" fillId="0" borderId="78" xfId="17" applyFont="1" applyBorder="1" applyAlignment="1">
      <alignment horizontal="center" vertical="center"/>
    </xf>
    <xf numFmtId="0" fontId="59" fillId="0" borderId="138" xfId="17" applyFont="1" applyBorder="1" applyAlignment="1">
      <alignment vertical="center" wrapText="1"/>
    </xf>
    <xf numFmtId="49" fontId="59" fillId="0" borderId="78" xfId="17" applyNumberFormat="1" applyFont="1" applyBorder="1" applyAlignment="1">
      <alignment horizontal="center" vertical="center"/>
    </xf>
    <xf numFmtId="0" fontId="59" fillId="0" borderId="138" xfId="17" applyFont="1" applyBorder="1" applyAlignment="1">
      <alignment horizontal="left" vertical="center" wrapText="1"/>
    </xf>
    <xf numFmtId="0" fontId="59" fillId="0" borderId="136" xfId="3" applyFont="1" applyBorder="1" applyAlignment="1">
      <alignment wrapText="1"/>
    </xf>
    <xf numFmtId="0" fontId="47" fillId="0" borderId="136" xfId="17" applyFont="1" applyBorder="1" applyAlignment="1">
      <alignment wrapText="1"/>
    </xf>
    <xf numFmtId="0" fontId="59" fillId="0" borderId="136" xfId="15" applyFont="1" applyBorder="1" applyAlignment="1">
      <alignment wrapText="1"/>
    </xf>
    <xf numFmtId="0" fontId="59" fillId="0" borderId="138" xfId="17" applyFont="1" applyBorder="1" applyAlignment="1">
      <alignment wrapText="1"/>
    </xf>
    <xf numFmtId="0" fontId="59" fillId="0" borderId="138" xfId="17" applyFont="1" applyBorder="1" applyAlignment="1">
      <alignment horizontal="left" wrapText="1"/>
    </xf>
    <xf numFmtId="0" fontId="59" fillId="0" borderId="138" xfId="15" applyFont="1" applyBorder="1" applyAlignment="1">
      <alignment horizontal="left" vertical="center" wrapText="1"/>
    </xf>
    <xf numFmtId="0" fontId="59" fillId="0" borderId="78" xfId="3" applyFont="1" applyBorder="1" applyAlignment="1">
      <alignment horizontal="center"/>
    </xf>
    <xf numFmtId="0" fontId="59" fillId="0" borderId="138" xfId="3" applyFont="1" applyBorder="1"/>
    <xf numFmtId="0" fontId="59" fillId="0" borderId="138" xfId="3" applyFont="1" applyBorder="1" applyAlignment="1">
      <alignment wrapText="1"/>
    </xf>
    <xf numFmtId="0" fontId="59" fillId="0" borderId="86" xfId="3" applyFont="1" applyBorder="1" applyAlignment="1">
      <alignment horizontal="center"/>
    </xf>
    <xf numFmtId="1" fontId="29" fillId="8" borderId="136" xfId="3" applyNumberFormat="1" applyFont="1" applyFill="1" applyBorder="1" applyAlignment="1">
      <alignment horizontal="center" vertical="center"/>
    </xf>
    <xf numFmtId="0" fontId="112" fillId="0" borderId="0" xfId="0" applyFont="1"/>
    <xf numFmtId="0" fontId="110" fillId="0" borderId="0" xfId="0" applyFont="1"/>
    <xf numFmtId="0" fontId="110" fillId="0" borderId="136" xfId="0" applyFont="1" applyBorder="1" applyAlignment="1">
      <alignment horizontal="center" vertical="center" wrapText="1"/>
    </xf>
    <xf numFmtId="0" fontId="59" fillId="0" borderId="138" xfId="3" applyFont="1" applyBorder="1" applyAlignment="1">
      <alignment horizontal="center"/>
    </xf>
    <xf numFmtId="0" fontId="110" fillId="0" borderId="136" xfId="0" applyFont="1" applyBorder="1" applyAlignment="1">
      <alignment vertical="center"/>
    </xf>
    <xf numFmtId="0" fontId="110" fillId="0" borderId="136" xfId="0" applyFont="1" applyBorder="1" applyAlignment="1">
      <alignment vertical="center" wrapText="1"/>
    </xf>
    <xf numFmtId="0" fontId="89" fillId="0" borderId="149" xfId="0" applyFont="1" applyBorder="1" applyAlignment="1">
      <alignment horizontal="left" vertical="center" wrapText="1"/>
    </xf>
    <xf numFmtId="0" fontId="89" fillId="0" borderId="136" xfId="0" applyFont="1" applyBorder="1" applyAlignment="1">
      <alignment horizontal="left" vertical="center" wrapText="1"/>
    </xf>
    <xf numFmtId="0" fontId="89" fillId="0" borderId="136" xfId="0" applyFont="1" applyBorder="1" applyAlignment="1">
      <alignment horizontal="left" vertical="top" wrapText="1"/>
    </xf>
    <xf numFmtId="0" fontId="112" fillId="0" borderId="136" xfId="0" applyFont="1" applyBorder="1"/>
    <xf numFmtId="0" fontId="110" fillId="0" borderId="0" xfId="0" applyFont="1" applyAlignment="1">
      <alignment vertical="center"/>
    </xf>
    <xf numFmtId="0" fontId="110" fillId="0" borderId="0" xfId="0" applyFont="1" applyAlignment="1">
      <alignment vertical="center" wrapText="1"/>
    </xf>
    <xf numFmtId="16" fontId="15" fillId="0" borderId="78" xfId="3" quotePrefix="1" applyNumberFormat="1" applyFont="1" applyBorder="1" applyAlignment="1">
      <alignment horizontal="center" vertical="center"/>
    </xf>
    <xf numFmtId="0" fontId="15" fillId="0" borderId="136" xfId="3" applyFont="1" applyBorder="1" applyAlignment="1">
      <alignment horizontal="left" vertical="center"/>
    </xf>
    <xf numFmtId="16" fontId="15" fillId="28" borderId="86" xfId="3" quotePrefix="1" applyNumberFormat="1" applyFont="1" applyFill="1" applyBorder="1" applyAlignment="1">
      <alignment vertical="center"/>
    </xf>
    <xf numFmtId="1" fontId="66" fillId="8" borderId="136" xfId="3" applyNumberFormat="1" applyFont="1" applyFill="1" applyBorder="1" applyAlignment="1">
      <alignment horizontal="center" vertical="center"/>
    </xf>
    <xf numFmtId="16" fontId="47" fillId="8" borderId="78" xfId="3" quotePrefix="1" applyNumberFormat="1" applyFont="1" applyFill="1" applyBorder="1" applyAlignment="1">
      <alignment horizontal="center" vertical="center"/>
    </xf>
    <xf numFmtId="0" fontId="47" fillId="8" borderId="136" xfId="3" applyFont="1" applyFill="1" applyBorder="1" applyAlignment="1">
      <alignment horizontal="left" vertical="center"/>
    </xf>
    <xf numFmtId="1" fontId="61" fillId="8" borderId="136" xfId="3" applyNumberFormat="1" applyFont="1" applyFill="1" applyBorder="1" applyAlignment="1">
      <alignment horizontal="center" vertical="center"/>
    </xf>
    <xf numFmtId="1" fontId="66" fillId="8" borderId="79" xfId="3" applyNumberFormat="1" applyFont="1" applyFill="1" applyBorder="1" applyAlignment="1">
      <alignment horizontal="center" vertical="center"/>
    </xf>
    <xf numFmtId="0" fontId="47" fillId="8" borderId="78" xfId="3" applyFont="1" applyFill="1" applyBorder="1" applyAlignment="1">
      <alignment horizontal="center"/>
    </xf>
    <xf numFmtId="0" fontId="47" fillId="8" borderId="136" xfId="3" applyFont="1" applyFill="1" applyBorder="1"/>
    <xf numFmtId="1" fontId="61" fillId="8" borderId="79" xfId="3" applyNumberFormat="1" applyFont="1" applyFill="1" applyBorder="1" applyAlignment="1">
      <alignment horizontal="center" vertical="center"/>
    </xf>
    <xf numFmtId="1" fontId="61" fillId="0" borderId="136" xfId="3" applyNumberFormat="1" applyFont="1" applyBorder="1" applyAlignment="1">
      <alignment horizontal="center" vertical="center"/>
    </xf>
    <xf numFmtId="1" fontId="70" fillId="28" borderId="136" xfId="3" applyNumberFormat="1" applyFont="1" applyFill="1" applyBorder="1" applyAlignment="1">
      <alignment horizontal="center" vertical="center"/>
    </xf>
    <xf numFmtId="16" fontId="47" fillId="28" borderId="78" xfId="3" quotePrefix="1" applyNumberFormat="1" applyFont="1" applyFill="1" applyBorder="1" applyAlignment="1">
      <alignment horizontal="center" vertical="center"/>
    </xf>
    <xf numFmtId="0" fontId="47" fillId="28" borderId="136" xfId="3" applyFont="1" applyFill="1" applyBorder="1" applyAlignment="1">
      <alignment horizontal="left" vertical="center"/>
    </xf>
    <xf numFmtId="1" fontId="47" fillId="28" borderId="136" xfId="3" applyNumberFormat="1" applyFont="1" applyFill="1" applyBorder="1" applyAlignment="1">
      <alignment horizontal="center" vertical="center"/>
    </xf>
    <xf numFmtId="0" fontId="59" fillId="0" borderId="136" xfId="3" applyFont="1" applyBorder="1" applyAlignment="1">
      <alignment horizontal="center"/>
    </xf>
    <xf numFmtId="0" fontId="15" fillId="0" borderId="136" xfId="3" applyFont="1" applyBorder="1" applyAlignment="1">
      <alignment vertical="center"/>
    </xf>
    <xf numFmtId="0" fontId="47" fillId="28" borderId="136" xfId="3" applyFont="1" applyFill="1" applyBorder="1" applyAlignment="1">
      <alignment vertical="center"/>
    </xf>
    <xf numFmtId="0" fontId="29" fillId="28" borderId="136" xfId="3" applyFont="1" applyFill="1" applyBorder="1" applyAlignment="1">
      <alignment vertical="center"/>
    </xf>
    <xf numFmtId="0" fontId="47" fillId="8" borderId="136" xfId="3" applyFont="1" applyFill="1" applyBorder="1" applyAlignment="1">
      <alignment vertical="center"/>
    </xf>
    <xf numFmtId="0" fontId="15" fillId="28" borderId="136" xfId="3" applyFont="1" applyFill="1" applyBorder="1" applyAlignment="1">
      <alignment vertical="center"/>
    </xf>
    <xf numFmtId="16" fontId="59" fillId="28" borderId="136" xfId="15" applyNumberFormat="1" applyFont="1" applyFill="1" applyBorder="1" applyAlignment="1">
      <alignment vertical="center"/>
    </xf>
    <xf numFmtId="16" fontId="15" fillId="28" borderId="136" xfId="3" quotePrefix="1" applyNumberFormat="1" applyFont="1" applyFill="1" applyBorder="1" applyAlignment="1">
      <alignment vertical="center"/>
    </xf>
    <xf numFmtId="49" fontId="59" fillId="0" borderId="78" xfId="15" applyNumberFormat="1" applyFont="1" applyBorder="1" applyAlignment="1">
      <alignment horizontal="center"/>
    </xf>
    <xf numFmtId="0" fontId="59" fillId="0" borderId="136" xfId="15" applyFont="1" applyBorder="1"/>
    <xf numFmtId="0" fontId="59" fillId="0" borderId="78" xfId="15" applyFont="1" applyBorder="1" applyAlignment="1">
      <alignment horizontal="center"/>
    </xf>
    <xf numFmtId="16" fontId="59" fillId="0" borderId="136" xfId="3" applyNumberFormat="1" applyFont="1" applyBorder="1" applyAlignment="1">
      <alignment horizontal="center" vertical="center"/>
    </xf>
    <xf numFmtId="16" fontId="59" fillId="0" borderId="140" xfId="3" applyNumberFormat="1" applyFont="1" applyBorder="1" applyAlignment="1">
      <alignment horizontal="center" vertical="center"/>
    </xf>
    <xf numFmtId="0" fontId="47" fillId="0" borderId="140" xfId="3" applyFont="1" applyBorder="1"/>
    <xf numFmtId="16" fontId="59" fillId="0" borderId="78" xfId="3" applyNumberFormat="1" applyFont="1" applyBorder="1" applyAlignment="1">
      <alignment horizontal="center" vertical="center"/>
    </xf>
    <xf numFmtId="16" fontId="85" fillId="0" borderId="140" xfId="3" applyNumberFormat="1" applyFont="1" applyBorder="1" applyAlignment="1">
      <alignment vertical="center"/>
    </xf>
    <xf numFmtId="0" fontId="15" fillId="28" borderId="86" xfId="0" applyFont="1" applyFill="1" applyBorder="1" applyAlignment="1">
      <alignment vertical="center"/>
    </xf>
    <xf numFmtId="0" fontId="15" fillId="28" borderId="140" xfId="0" applyFont="1" applyFill="1" applyBorder="1" applyAlignment="1">
      <alignment vertical="center"/>
    </xf>
    <xf numFmtId="1" fontId="57" fillId="28" borderId="136" xfId="0" applyNumberFormat="1" applyFont="1" applyFill="1" applyBorder="1" applyAlignment="1">
      <alignment horizontal="center" vertical="center"/>
    </xf>
    <xf numFmtId="1" fontId="66" fillId="28" borderId="136" xfId="0" applyNumberFormat="1" applyFont="1" applyFill="1" applyBorder="1" applyAlignment="1">
      <alignment horizontal="center" vertical="center"/>
    </xf>
    <xf numFmtId="0" fontId="59" fillId="0" borderId="136" xfId="0" applyFont="1" applyBorder="1" applyAlignment="1">
      <alignment horizontal="center" vertical="center" wrapText="1"/>
    </xf>
    <xf numFmtId="0" fontId="59" fillId="0" borderId="136" xfId="0" applyFont="1" applyBorder="1" applyAlignment="1">
      <alignment horizontal="left" vertical="center" wrapText="1"/>
    </xf>
    <xf numFmtId="1" fontId="57" fillId="0" borderId="136" xfId="0" applyNumberFormat="1" applyFont="1" applyBorder="1" applyAlignment="1">
      <alignment horizontal="center" vertical="center"/>
    </xf>
    <xf numFmtId="0" fontId="47" fillId="0" borderId="136" xfId="0" applyFont="1" applyBorder="1" applyAlignment="1">
      <alignment horizontal="center"/>
    </xf>
    <xf numFmtId="0" fontId="47" fillId="0" borderId="136" xfId="0" applyFont="1" applyBorder="1"/>
    <xf numFmtId="0" fontId="59" fillId="0" borderId="136" xfId="0" applyFont="1" applyBorder="1" applyAlignment="1">
      <alignment horizontal="center"/>
    </xf>
    <xf numFmtId="0" fontId="59" fillId="0" borderId="136" xfId="0" applyFont="1" applyBorder="1"/>
    <xf numFmtId="16" fontId="85" fillId="0" borderId="136" xfId="3" applyNumberFormat="1" applyFont="1" applyBorder="1" applyAlignment="1">
      <alignment vertical="center"/>
    </xf>
    <xf numFmtId="0" fontId="59" fillId="0" borderId="136" xfId="0" applyFont="1" applyBorder="1" applyAlignment="1">
      <alignment horizontal="center" vertical="center"/>
    </xf>
    <xf numFmtId="0" fontId="59" fillId="0" borderId="136" xfId="15" applyFont="1" applyBorder="1" applyAlignment="1">
      <alignment horizontal="center"/>
    </xf>
    <xf numFmtId="0" fontId="29" fillId="28" borderId="140" xfId="0" applyFont="1" applyFill="1" applyBorder="1" applyAlignment="1">
      <alignment vertical="center"/>
    </xf>
    <xf numFmtId="16" fontId="59" fillId="28" borderId="86" xfId="0" applyNumberFormat="1" applyFont="1" applyFill="1" applyBorder="1" applyAlignment="1">
      <alignment vertical="center"/>
    </xf>
    <xf numFmtId="16" fontId="59" fillId="28" borderId="139" xfId="0" quotePrefix="1" applyNumberFormat="1" applyFont="1" applyFill="1" applyBorder="1" applyAlignment="1">
      <alignment vertical="center"/>
    </xf>
    <xf numFmtId="0" fontId="59" fillId="0" borderId="78" xfId="0" applyFont="1" applyBorder="1" applyAlignment="1">
      <alignment horizontal="center" vertical="center"/>
    </xf>
    <xf numFmtId="49" fontId="47" fillId="8" borderId="86" xfId="3" applyNumberFormat="1" applyFont="1" applyFill="1" applyBorder="1" applyAlignment="1">
      <alignment horizontal="center" vertical="center"/>
    </xf>
    <xf numFmtId="49" fontId="15" fillId="0" borderId="86" xfId="3" applyNumberFormat="1" applyFont="1" applyBorder="1" applyAlignment="1">
      <alignment horizontal="center" vertical="center"/>
    </xf>
    <xf numFmtId="0" fontId="47" fillId="28" borderId="86" xfId="3" applyFont="1" applyFill="1" applyBorder="1" applyAlignment="1">
      <alignment vertical="center"/>
    </xf>
    <xf numFmtId="0" fontId="29" fillId="28" borderId="86" xfId="3" applyFont="1" applyFill="1" applyBorder="1" applyAlignment="1">
      <alignment vertical="center"/>
    </xf>
    <xf numFmtId="16" fontId="29" fillId="28" borderId="136" xfId="3" quotePrefix="1" applyNumberFormat="1" applyFont="1" applyFill="1" applyBorder="1" applyAlignment="1">
      <alignment horizontal="left" vertical="center"/>
    </xf>
    <xf numFmtId="0" fontId="59" fillId="0" borderId="136" xfId="15" applyFont="1" applyBorder="1" applyAlignment="1">
      <alignment horizontal="center" vertical="center"/>
    </xf>
    <xf numFmtId="0" fontId="15" fillId="28" borderId="136" xfId="0" applyFont="1" applyFill="1" applyBorder="1" applyAlignment="1">
      <alignment vertical="center"/>
    </xf>
    <xf numFmtId="16" fontId="59" fillId="28" borderId="136" xfId="0" applyNumberFormat="1" applyFont="1" applyFill="1" applyBorder="1" applyAlignment="1">
      <alignment vertical="center"/>
    </xf>
    <xf numFmtId="16" fontId="15" fillId="28" borderId="136" xfId="0" quotePrefix="1" applyNumberFormat="1" applyFont="1" applyFill="1" applyBorder="1" applyAlignment="1">
      <alignment horizontal="left" vertical="center"/>
    </xf>
    <xf numFmtId="1" fontId="61" fillId="28" borderId="136" xfId="15" applyNumberFormat="1" applyFont="1" applyFill="1" applyBorder="1" applyAlignment="1">
      <alignment horizontal="center" vertical="center"/>
    </xf>
    <xf numFmtId="0" fontId="59" fillId="0" borderId="136" xfId="15" applyFont="1" applyBorder="1" applyAlignment="1">
      <alignment vertical="center"/>
    </xf>
    <xf numFmtId="16" fontId="15" fillId="0" borderId="136" xfId="3" quotePrefix="1" applyNumberFormat="1" applyFont="1" applyBorder="1" applyAlignment="1">
      <alignment horizontal="left" vertical="center"/>
    </xf>
    <xf numFmtId="0" fontId="51" fillId="28" borderId="86" xfId="3" applyFont="1" applyFill="1" applyBorder="1" applyAlignment="1">
      <alignment vertical="center"/>
    </xf>
    <xf numFmtId="0" fontId="15" fillId="28" borderId="139" xfId="3" applyFont="1" applyFill="1" applyBorder="1" applyAlignment="1">
      <alignment vertical="center"/>
    </xf>
    <xf numFmtId="16" fontId="54" fillId="28" borderId="86" xfId="3" applyNumberFormat="1" applyFont="1" applyFill="1" applyBorder="1" applyAlignment="1">
      <alignment vertical="center"/>
    </xf>
    <xf numFmtId="0" fontId="59" fillId="0" borderId="78" xfId="3" applyFont="1" applyBorder="1" applyAlignment="1">
      <alignment horizontal="center" vertical="center" wrapText="1"/>
    </xf>
    <xf numFmtId="0" fontId="59" fillId="0" borderId="136" xfId="15" applyFont="1" applyBorder="1" applyAlignment="1">
      <alignment horizontal="left" vertical="center" wrapText="1"/>
    </xf>
    <xf numFmtId="0" fontId="47" fillId="0" borderId="136" xfId="15" applyFont="1" applyBorder="1" applyAlignment="1">
      <alignment horizontal="left" vertical="center" wrapText="1"/>
    </xf>
    <xf numFmtId="1" fontId="114" fillId="0" borderId="136" xfId="3" applyNumberFormat="1" applyFont="1" applyBorder="1" applyAlignment="1">
      <alignment horizontal="center" vertical="center"/>
    </xf>
    <xf numFmtId="0" fontId="59" fillId="0" borderId="136" xfId="15" applyFont="1" applyBorder="1" applyAlignment="1">
      <alignment vertical="center" wrapText="1"/>
    </xf>
    <xf numFmtId="0" fontId="47" fillId="0" borderId="78" xfId="3" applyFont="1" applyBorder="1" applyAlignment="1">
      <alignment horizontal="center" vertical="center" wrapText="1"/>
    </xf>
    <xf numFmtId="0" fontId="47" fillId="0" borderId="136" xfId="15" applyFont="1" applyBorder="1" applyAlignment="1">
      <alignment vertical="center" wrapText="1"/>
    </xf>
    <xf numFmtId="0" fontId="59" fillId="0" borderId="92" xfId="3" applyFont="1" applyBorder="1" applyAlignment="1">
      <alignment horizontal="center" vertical="center" wrapText="1"/>
    </xf>
    <xf numFmtId="1" fontId="29" fillId="0" borderId="136" xfId="3" applyNumberFormat="1" applyFont="1" applyBorder="1" applyAlignment="1">
      <alignment horizontal="center" vertical="center"/>
    </xf>
    <xf numFmtId="0" fontId="59" fillId="0" borderId="78" xfId="3" applyFont="1" applyBorder="1" applyAlignment="1">
      <alignment horizontal="center" vertical="top" wrapText="1"/>
    </xf>
    <xf numFmtId="0" fontId="59" fillId="0" borderId="136" xfId="3" applyFont="1" applyBorder="1" applyAlignment="1">
      <alignment vertical="top" wrapText="1"/>
    </xf>
    <xf numFmtId="16" fontId="15" fillId="28" borderId="86" xfId="3" applyNumberFormat="1" applyFont="1" applyFill="1" applyBorder="1" applyAlignment="1">
      <alignment vertical="center"/>
    </xf>
    <xf numFmtId="1" fontId="69" fillId="0" borderId="136" xfId="3" applyNumberFormat="1" applyFont="1" applyBorder="1" applyAlignment="1">
      <alignment horizontal="center" vertical="center"/>
    </xf>
    <xf numFmtId="0" fontId="59" fillId="0" borderId="78" xfId="3" applyFont="1" applyBorder="1" applyAlignment="1">
      <alignment horizontal="center" vertical="center"/>
    </xf>
    <xf numFmtId="0" fontId="59" fillId="0" borderId="136" xfId="3" applyFont="1" applyBorder="1" applyAlignment="1">
      <alignment vertical="center" wrapText="1"/>
    </xf>
    <xf numFmtId="1" fontId="79" fillId="0" borderId="136" xfId="3" applyNumberFormat="1" applyFont="1" applyBorder="1" applyAlignment="1">
      <alignment horizontal="center" vertical="center"/>
    </xf>
    <xf numFmtId="0" fontId="59" fillId="0" borderId="140" xfId="3" applyFont="1" applyBorder="1" applyAlignment="1">
      <alignment vertical="center" wrapText="1"/>
    </xf>
    <xf numFmtId="0" fontId="47" fillId="0" borderId="140" xfId="3" applyFont="1" applyBorder="1" applyAlignment="1">
      <alignment vertical="center" wrapText="1"/>
    </xf>
    <xf numFmtId="0" fontId="29" fillId="28" borderId="139" xfId="3" applyFont="1" applyFill="1" applyBorder="1" applyAlignment="1">
      <alignment vertical="center" wrapText="1"/>
    </xf>
    <xf numFmtId="1" fontId="61" fillId="28" borderId="139" xfId="3" applyNumberFormat="1" applyFont="1" applyFill="1" applyBorder="1" applyAlignment="1">
      <alignment horizontal="center" vertical="center"/>
    </xf>
    <xf numFmtId="0" fontId="29" fillId="28" borderId="140" xfId="3" applyFont="1" applyFill="1" applyBorder="1" applyAlignment="1">
      <alignment vertical="center" wrapText="1"/>
    </xf>
    <xf numFmtId="16" fontId="15" fillId="28" borderId="101" xfId="3" applyNumberFormat="1" applyFont="1" applyFill="1" applyBorder="1" applyAlignment="1">
      <alignment vertical="center"/>
    </xf>
    <xf numFmtId="0" fontId="47" fillId="0" borderId="138" xfId="3" applyFont="1" applyBorder="1" applyAlignment="1">
      <alignment horizontal="center" wrapText="1"/>
    </xf>
    <xf numFmtId="0" fontId="47" fillId="0" borderId="138" xfId="3" applyFont="1" applyBorder="1" applyAlignment="1">
      <alignment horizontal="center" vertical="top" wrapText="1"/>
    </xf>
    <xf numFmtId="0" fontId="47" fillId="0" borderId="136" xfId="3" applyFont="1" applyBorder="1" applyAlignment="1">
      <alignment vertical="top" wrapText="1"/>
    </xf>
    <xf numFmtId="0" fontId="47" fillId="0" borderId="136" xfId="3" applyFont="1" applyBorder="1" applyAlignment="1">
      <alignment horizontal="center" vertical="top" wrapText="1"/>
    </xf>
    <xf numFmtId="0" fontId="47" fillId="0" borderId="140" xfId="3" applyFont="1" applyBorder="1" applyAlignment="1">
      <alignment vertical="top" wrapText="1"/>
    </xf>
    <xf numFmtId="0" fontId="15" fillId="0" borderId="140" xfId="3" applyFont="1" applyBorder="1" applyAlignment="1">
      <alignment horizontal="left" vertical="center"/>
    </xf>
    <xf numFmtId="0" fontId="15" fillId="0" borderId="101" xfId="3" applyFont="1" applyBorder="1" applyAlignment="1">
      <alignment vertical="center"/>
    </xf>
    <xf numFmtId="164" fontId="10" fillId="3" borderId="133" xfId="1" applyNumberFormat="1" applyFont="1" applyFill="1" applyBorder="1">
      <alignment vertical="center"/>
    </xf>
    <xf numFmtId="164" fontId="10" fillId="3" borderId="135" xfId="1" applyNumberFormat="1" applyFont="1" applyFill="1" applyBorder="1" applyAlignment="1">
      <alignment horizontal="right" vertical="center"/>
    </xf>
    <xf numFmtId="165" fontId="6" fillId="0" borderId="133" xfId="2" applyNumberFormat="1" applyFont="1" applyBorder="1" applyAlignment="1" applyProtection="1">
      <alignment horizontal="left" vertical="center"/>
    </xf>
    <xf numFmtId="165" fontId="6" fillId="0" borderId="134" xfId="2" applyNumberFormat="1" applyFont="1" applyBorder="1" applyAlignment="1" applyProtection="1">
      <alignment horizontal="left" vertical="center" indent="1"/>
    </xf>
    <xf numFmtId="165" fontId="6" fillId="0" borderId="135" xfId="2" applyNumberFormat="1" applyFont="1" applyBorder="1" applyAlignment="1" applyProtection="1">
      <alignment horizontal="left" vertical="center" indent="1"/>
    </xf>
    <xf numFmtId="165" fontId="11" fillId="0" borderId="133" xfId="2" applyNumberFormat="1" applyFont="1" applyBorder="1" applyAlignment="1" applyProtection="1">
      <alignment horizontal="left" vertical="center"/>
    </xf>
    <xf numFmtId="165" fontId="11" fillId="0" borderId="134" xfId="2" applyNumberFormat="1" applyFont="1" applyBorder="1" applyAlignment="1" applyProtection="1">
      <alignment horizontal="left" vertical="center"/>
    </xf>
    <xf numFmtId="165" fontId="11" fillId="0" borderId="135" xfId="2" applyNumberFormat="1" applyFont="1" applyBorder="1" applyAlignment="1" applyProtection="1">
      <alignment horizontal="left" vertical="center"/>
    </xf>
    <xf numFmtId="0" fontId="59" fillId="7" borderId="136" xfId="3" applyFont="1" applyFill="1" applyBorder="1" applyAlignment="1">
      <alignment horizontal="center" vertical="center"/>
    </xf>
    <xf numFmtId="0" fontId="59" fillId="7" borderId="139" xfId="3" applyFont="1" applyFill="1" applyBorder="1" applyAlignment="1">
      <alignment horizontal="left" vertical="center" wrapText="1"/>
    </xf>
    <xf numFmtId="1" fontId="47" fillId="7" borderId="136" xfId="3" quotePrefix="1" applyNumberFormat="1" applyFont="1" applyFill="1" applyBorder="1" applyAlignment="1">
      <alignment horizontal="center" vertical="center"/>
    </xf>
    <xf numFmtId="0" fontId="68" fillId="0" borderId="136" xfId="8" applyFont="1" applyBorder="1" applyAlignment="1">
      <alignment horizontal="center"/>
    </xf>
    <xf numFmtId="0" fontId="68" fillId="0" borderId="138" xfId="3" applyFont="1" applyBorder="1"/>
    <xf numFmtId="1" fontId="29" fillId="0" borderId="136" xfId="3" applyNumberFormat="1" applyFont="1" applyBorder="1" applyAlignment="1">
      <alignment horizontal="center"/>
    </xf>
    <xf numFmtId="1" fontId="61" fillId="0" borderId="136" xfId="3" applyNumberFormat="1" applyFont="1" applyBorder="1" applyAlignment="1">
      <alignment horizontal="center"/>
    </xf>
    <xf numFmtId="0" fontId="29" fillId="0" borderId="136" xfId="3" applyFont="1" applyBorder="1" applyAlignment="1">
      <alignment horizontal="center"/>
    </xf>
    <xf numFmtId="1" fontId="29" fillId="0" borderId="136" xfId="3" quotePrefix="1" applyNumberFormat="1" applyFont="1" applyBorder="1" applyAlignment="1">
      <alignment horizontal="center" vertical="center"/>
    </xf>
    <xf numFmtId="1" fontId="57" fillId="0" borderId="140" xfId="3" quotePrefix="1" applyNumberFormat="1" applyFont="1" applyBorder="1" applyAlignment="1">
      <alignment horizontal="center" vertical="center"/>
    </xf>
    <xf numFmtId="0" fontId="68" fillId="0" borderId="136" xfId="9" applyFont="1" applyBorder="1" applyAlignment="1">
      <alignment horizontal="center"/>
    </xf>
    <xf numFmtId="49" fontId="68" fillId="0" borderId="136" xfId="8" applyNumberFormat="1" applyFont="1" applyBorder="1" applyAlignment="1">
      <alignment horizontal="center" vertical="center"/>
    </xf>
    <xf numFmtId="0" fontId="68" fillId="0" borderId="139" xfId="3" applyFont="1" applyBorder="1"/>
    <xf numFmtId="1" fontId="61" fillId="0" borderId="136" xfId="3" quotePrefix="1" applyNumberFormat="1" applyFont="1" applyBorder="1" applyAlignment="1">
      <alignment horizontal="center" vertical="center"/>
    </xf>
    <xf numFmtId="0" fontId="16" fillId="0" borderId="140" xfId="3" quotePrefix="1" applyFont="1" applyBorder="1" applyAlignment="1">
      <alignment horizontal="center" vertical="center"/>
    </xf>
    <xf numFmtId="0" fontId="72" fillId="0" borderId="140" xfId="3" quotePrefix="1" applyFont="1" applyBorder="1" applyAlignment="1">
      <alignment horizontal="center" vertical="center"/>
    </xf>
    <xf numFmtId="0" fontId="57" fillId="0" borderId="140" xfId="3" quotePrefix="1" applyFont="1" applyBorder="1" applyAlignment="1">
      <alignment horizontal="center" vertical="center"/>
    </xf>
    <xf numFmtId="1" fontId="66" fillId="7" borderId="136" xfId="3" quotePrefix="1" applyNumberFormat="1" applyFont="1" applyFill="1" applyBorder="1" applyAlignment="1">
      <alignment horizontal="center" vertical="center"/>
    </xf>
    <xf numFmtId="0" fontId="47" fillId="7" borderId="136" xfId="3" quotePrefix="1" applyFont="1" applyFill="1" applyBorder="1" applyAlignment="1">
      <alignment horizontal="center" vertical="center"/>
    </xf>
    <xf numFmtId="0" fontId="71" fillId="7" borderId="140" xfId="3" quotePrefix="1" applyFont="1" applyFill="1" applyBorder="1" applyAlignment="1">
      <alignment horizontal="center" vertical="center"/>
    </xf>
    <xf numFmtId="1" fontId="71" fillId="7" borderId="140" xfId="3" quotePrefix="1" applyNumberFormat="1" applyFont="1" applyFill="1" applyBorder="1" applyAlignment="1">
      <alignment horizontal="center" vertical="center"/>
    </xf>
    <xf numFmtId="0" fontId="29" fillId="0" borderId="140" xfId="3" quotePrefix="1" applyFont="1" applyBorder="1" applyAlignment="1">
      <alignment horizontal="center" vertical="center"/>
    </xf>
    <xf numFmtId="0" fontId="71" fillId="7" borderId="136" xfId="3" quotePrefix="1" applyFont="1" applyFill="1" applyBorder="1" applyAlignment="1">
      <alignment horizontal="center" vertical="center"/>
    </xf>
    <xf numFmtId="0" fontId="68" fillId="0" borderId="136" xfId="10" applyFont="1" applyBorder="1" applyAlignment="1">
      <alignment horizontal="center" vertical="center"/>
    </xf>
    <xf numFmtId="0" fontId="42" fillId="0" borderId="140" xfId="3" quotePrefix="1" applyFont="1" applyBorder="1" applyAlignment="1">
      <alignment horizontal="center" vertical="center"/>
    </xf>
    <xf numFmtId="49" fontId="68" fillId="0" borderId="136" xfId="10" applyNumberFormat="1" applyFont="1" applyBorder="1" applyAlignment="1">
      <alignment horizontal="center" vertical="center"/>
    </xf>
    <xf numFmtId="0" fontId="73" fillId="7" borderId="140" xfId="3" quotePrefix="1" applyFont="1" applyFill="1" applyBorder="1" applyAlignment="1">
      <alignment horizontal="center" vertical="center"/>
    </xf>
    <xf numFmtId="1" fontId="16" fillId="0" borderId="136" xfId="3" quotePrefix="1" applyNumberFormat="1" applyFont="1" applyBorder="1" applyAlignment="1">
      <alignment horizontal="center" vertical="center"/>
    </xf>
    <xf numFmtId="1" fontId="69" fillId="0" borderId="136" xfId="3" quotePrefix="1" applyNumberFormat="1" applyFont="1" applyBorder="1" applyAlignment="1">
      <alignment horizontal="center" vertical="center"/>
    </xf>
    <xf numFmtId="1" fontId="71" fillId="7" borderId="136" xfId="3" quotePrefix="1" applyNumberFormat="1" applyFont="1" applyFill="1" applyBorder="1" applyAlignment="1">
      <alignment horizontal="center" vertical="center"/>
    </xf>
    <xf numFmtId="0" fontId="68" fillId="0" borderId="136" xfId="8" applyFont="1" applyBorder="1" applyAlignment="1">
      <alignment horizontal="center" vertical="center"/>
    </xf>
    <xf numFmtId="0" fontId="29" fillId="0" borderId="140" xfId="3" applyFont="1" applyBorder="1" applyAlignment="1">
      <alignment horizontal="center"/>
    </xf>
    <xf numFmtId="0" fontId="68" fillId="0" borderId="136" xfId="11" applyFont="1" applyBorder="1" applyAlignment="1">
      <alignment horizontal="center"/>
    </xf>
    <xf numFmtId="1" fontId="29" fillId="0" borderId="140" xfId="3" quotePrefix="1" applyNumberFormat="1" applyFont="1" applyBorder="1" applyAlignment="1">
      <alignment horizontal="center" vertical="center"/>
    </xf>
    <xf numFmtId="1" fontId="72" fillId="0" borderId="140" xfId="3" quotePrefix="1" applyNumberFormat="1" applyFont="1" applyBorder="1" applyAlignment="1">
      <alignment horizontal="center" vertical="center"/>
    </xf>
    <xf numFmtId="1" fontId="42" fillId="0" borderId="140" xfId="3" quotePrefix="1" applyNumberFormat="1" applyFont="1" applyBorder="1" applyAlignment="1">
      <alignment horizontal="center" vertical="center"/>
    </xf>
    <xf numFmtId="0" fontId="29" fillId="0" borderId="136" xfId="3" quotePrefix="1" applyFont="1" applyBorder="1" applyAlignment="1">
      <alignment horizontal="center" vertical="center"/>
    </xf>
    <xf numFmtId="0" fontId="68" fillId="7" borderId="138" xfId="3" applyFont="1" applyFill="1" applyBorder="1"/>
    <xf numFmtId="0" fontId="68" fillId="0" borderId="136" xfId="12" applyFont="1" applyBorder="1" applyAlignment="1">
      <alignment horizontal="center"/>
    </xf>
    <xf numFmtId="0" fontId="59" fillId="32" borderId="136" xfId="3" applyFont="1" applyFill="1" applyBorder="1" applyAlignment="1">
      <alignment horizontal="center" vertical="center"/>
    </xf>
    <xf numFmtId="0" fontId="68" fillId="32" borderId="138" xfId="3" applyFont="1" applyFill="1" applyBorder="1"/>
    <xf numFmtId="1" fontId="47" fillId="32" borderId="136" xfId="3" quotePrefix="1" applyNumberFormat="1" applyFont="1" applyFill="1" applyBorder="1" applyAlignment="1">
      <alignment horizontal="center" vertical="center"/>
    </xf>
    <xf numFmtId="1" fontId="66" fillId="32" borderId="136" xfId="3" quotePrefix="1" applyNumberFormat="1" applyFont="1" applyFill="1" applyBorder="1" applyAlignment="1">
      <alignment horizontal="center" vertical="center"/>
    </xf>
    <xf numFmtId="0" fontId="47" fillId="32" borderId="136" xfId="3" quotePrefix="1" applyFont="1" applyFill="1" applyBorder="1" applyAlignment="1">
      <alignment horizontal="center" vertical="center"/>
    </xf>
    <xf numFmtId="0" fontId="66" fillId="32" borderId="136" xfId="3" quotePrefix="1" applyFont="1" applyFill="1" applyBorder="1" applyAlignment="1">
      <alignment horizontal="center" vertical="center"/>
    </xf>
    <xf numFmtId="0" fontId="68" fillId="0" borderId="136" xfId="13" applyFont="1" applyBorder="1" applyAlignment="1">
      <alignment horizontal="center"/>
    </xf>
    <xf numFmtId="0" fontId="68" fillId="0" borderId="136" xfId="4" applyFont="1" applyBorder="1" applyAlignment="1">
      <alignment horizontal="center"/>
    </xf>
    <xf numFmtId="0" fontId="68" fillId="0" borderId="138" xfId="3" applyFont="1" applyBorder="1" applyAlignment="1">
      <alignment wrapText="1"/>
    </xf>
    <xf numFmtId="0" fontId="68" fillId="0" borderId="136" xfId="9" applyFont="1" applyBorder="1" applyAlignment="1">
      <alignment horizontal="center" vertical="center"/>
    </xf>
    <xf numFmtId="0" fontId="68" fillId="0" borderId="136" xfId="4" applyFont="1" applyBorder="1" applyAlignment="1">
      <alignment horizontal="center" vertical="center"/>
    </xf>
    <xf numFmtId="0" fontId="68" fillId="0" borderId="136" xfId="14" applyFont="1" applyBorder="1" applyAlignment="1">
      <alignment horizontal="center"/>
    </xf>
    <xf numFmtId="0" fontId="48" fillId="7" borderId="138" xfId="3" applyFont="1" applyFill="1" applyBorder="1" applyAlignment="1">
      <alignment vertical="center"/>
    </xf>
    <xf numFmtId="0" fontId="47" fillId="7" borderId="140" xfId="3" quotePrefix="1" applyFont="1" applyFill="1" applyBorder="1" applyAlignment="1">
      <alignment horizontal="center" vertical="center"/>
    </xf>
    <xf numFmtId="1" fontId="66" fillId="7" borderId="140" xfId="3" quotePrefix="1" applyNumberFormat="1" applyFont="1" applyFill="1" applyBorder="1" applyAlignment="1">
      <alignment horizontal="center" vertical="center"/>
    </xf>
    <xf numFmtId="1" fontId="47" fillId="7" borderId="140" xfId="3" quotePrefix="1" applyNumberFormat="1" applyFont="1" applyFill="1" applyBorder="1" applyAlignment="1">
      <alignment horizontal="center" vertical="center"/>
    </xf>
    <xf numFmtId="1" fontId="73" fillId="7" borderId="136" xfId="3" quotePrefix="1" applyNumberFormat="1" applyFont="1" applyFill="1" applyBorder="1" applyAlignment="1">
      <alignment horizontal="center" vertical="center"/>
    </xf>
    <xf numFmtId="0" fontId="47" fillId="8" borderId="138" xfId="3" applyFont="1" applyFill="1" applyBorder="1" applyAlignment="1">
      <alignment vertical="center"/>
    </xf>
    <xf numFmtId="0" fontId="47" fillId="8" borderId="139" xfId="3" applyFont="1" applyFill="1" applyBorder="1" applyAlignment="1">
      <alignment vertical="center" wrapText="1"/>
    </xf>
    <xf numFmtId="0" fontId="29" fillId="8" borderId="139" xfId="3" applyFont="1" applyFill="1" applyBorder="1" applyAlignment="1">
      <alignment vertical="center" wrapText="1"/>
    </xf>
    <xf numFmtId="1" fontId="57" fillId="8" borderId="139" xfId="3" applyNumberFormat="1" applyFont="1" applyFill="1" applyBorder="1" applyAlignment="1">
      <alignment vertical="center" wrapText="1"/>
    </xf>
    <xf numFmtId="1" fontId="29" fillId="8" borderId="139" xfId="3" applyNumberFormat="1" applyFont="1" applyFill="1" applyBorder="1" applyAlignment="1">
      <alignment vertical="center" wrapText="1"/>
    </xf>
    <xf numFmtId="1" fontId="29" fillId="8" borderId="136" xfId="3" quotePrefix="1" applyNumberFormat="1" applyFont="1" applyFill="1" applyBorder="1" applyAlignment="1">
      <alignment horizontal="center" vertical="center"/>
    </xf>
    <xf numFmtId="1" fontId="57" fillId="8" borderId="140" xfId="3" quotePrefix="1" applyNumberFormat="1" applyFont="1" applyFill="1" applyBorder="1" applyAlignment="1">
      <alignment horizontal="center" vertical="center"/>
    </xf>
    <xf numFmtId="0" fontId="68" fillId="8" borderId="138" xfId="8" applyFont="1" applyFill="1" applyBorder="1" applyAlignment="1">
      <alignment horizontal="center" vertical="center"/>
    </xf>
    <xf numFmtId="0" fontId="68" fillId="8" borderId="136" xfId="3" applyFont="1" applyFill="1" applyBorder="1"/>
    <xf numFmtId="0" fontId="29" fillId="8" borderId="136" xfId="3" quotePrefix="1" applyFont="1" applyFill="1" applyBorder="1" applyAlignment="1">
      <alignment horizontal="center" vertical="center"/>
    </xf>
    <xf numFmtId="1" fontId="61" fillId="8" borderId="136" xfId="3" quotePrefix="1" applyNumberFormat="1" applyFont="1" applyFill="1" applyBorder="1" applyAlignment="1">
      <alignment horizontal="center" vertical="center"/>
    </xf>
    <xf numFmtId="1" fontId="29" fillId="8" borderId="140" xfId="3" quotePrefix="1" applyNumberFormat="1" applyFont="1" applyFill="1" applyBorder="1" applyAlignment="1">
      <alignment horizontal="center" vertical="center"/>
    </xf>
    <xf numFmtId="0" fontId="68" fillId="8" borderId="136" xfId="8" applyFont="1" applyFill="1" applyBorder="1" applyAlignment="1">
      <alignment horizontal="center" vertical="center"/>
    </xf>
    <xf numFmtId="0" fontId="68" fillId="8" borderId="136" xfId="3" applyFont="1" applyFill="1" applyBorder="1" applyAlignment="1">
      <alignment wrapText="1"/>
    </xf>
    <xf numFmtId="0" fontId="59" fillId="8" borderId="136" xfId="3" applyFont="1" applyFill="1" applyBorder="1" applyAlignment="1">
      <alignment horizontal="center" vertical="center"/>
    </xf>
    <xf numFmtId="0" fontId="59" fillId="8" borderId="136" xfId="3" applyFont="1" applyFill="1" applyBorder="1" applyAlignment="1">
      <alignment wrapText="1"/>
    </xf>
    <xf numFmtId="1" fontId="61" fillId="8" borderId="137" xfId="3" quotePrefix="1" applyNumberFormat="1" applyFont="1" applyFill="1" applyBorder="1" applyAlignment="1">
      <alignment horizontal="center" vertical="center"/>
    </xf>
    <xf numFmtId="0" fontId="47" fillId="8" borderId="137" xfId="3" applyFont="1" applyFill="1" applyBorder="1" applyAlignment="1">
      <alignment horizontal="center" vertical="center"/>
    </xf>
    <xf numFmtId="1" fontId="71" fillId="8" borderId="137" xfId="3" quotePrefix="1" applyNumberFormat="1" applyFont="1" applyFill="1" applyBorder="1" applyAlignment="1">
      <alignment horizontal="center" vertical="center"/>
    </xf>
    <xf numFmtId="164" fontId="10" fillId="3" borderId="133" xfId="1" applyNumberFormat="1" applyFont="1" applyFill="1" applyBorder="1" applyAlignment="1">
      <alignment horizontal="center" vertical="center"/>
    </xf>
    <xf numFmtId="165" fontId="63" fillId="0" borderId="134" xfId="2" applyNumberFormat="1" applyFont="1" applyBorder="1" applyAlignment="1" applyProtection="1">
      <alignment horizontal="left" vertical="center" indent="1"/>
    </xf>
    <xf numFmtId="165" fontId="64" fillId="0" borderId="134" xfId="2" applyNumberFormat="1" applyFont="1" applyBorder="1" applyAlignment="1" applyProtection="1">
      <alignment horizontal="left" vertical="center"/>
    </xf>
    <xf numFmtId="1" fontId="69" fillId="0" borderId="137" xfId="3" applyNumberFormat="1" applyFont="1" applyBorder="1" applyAlignment="1">
      <alignment horizontal="center" vertical="center" wrapText="1"/>
    </xf>
    <xf numFmtId="1" fontId="16" fillId="0" borderId="140" xfId="3" quotePrefix="1" applyNumberFormat="1" applyFont="1" applyBorder="1" applyAlignment="1">
      <alignment horizontal="center" vertical="center"/>
    </xf>
    <xf numFmtId="1" fontId="69" fillId="0" borderId="140" xfId="3" quotePrefix="1" applyNumberFormat="1" applyFont="1" applyBorder="1" applyAlignment="1">
      <alignment horizontal="center" vertical="center"/>
    </xf>
    <xf numFmtId="0" fontId="59" fillId="28" borderId="136" xfId="3" applyFont="1" applyFill="1" applyBorder="1" applyAlignment="1">
      <alignment horizontal="center" vertical="center"/>
    </xf>
    <xf numFmtId="0" fontId="59" fillId="28" borderId="139" xfId="3" applyFont="1" applyFill="1" applyBorder="1" applyAlignment="1">
      <alignment horizontal="left" vertical="center" wrapText="1"/>
    </xf>
    <xf numFmtId="1" fontId="47" fillId="28" borderId="136" xfId="3" quotePrefix="1" applyNumberFormat="1" applyFont="1" applyFill="1" applyBorder="1" applyAlignment="1">
      <alignment horizontal="center" vertical="center"/>
    </xf>
    <xf numFmtId="1" fontId="66" fillId="28" borderId="136" xfId="3" quotePrefix="1" applyNumberFormat="1" applyFont="1" applyFill="1" applyBorder="1" applyAlignment="1">
      <alignment horizontal="center" vertical="center"/>
    </xf>
    <xf numFmtId="1" fontId="66" fillId="28" borderId="140" xfId="3" quotePrefix="1" applyNumberFormat="1" applyFont="1" applyFill="1" applyBorder="1" applyAlignment="1">
      <alignment horizontal="center" vertical="center"/>
    </xf>
    <xf numFmtId="1" fontId="61" fillId="0" borderId="140" xfId="3" quotePrefix="1" applyNumberFormat="1" applyFont="1" applyBorder="1" applyAlignment="1">
      <alignment horizontal="center" vertical="center"/>
    </xf>
    <xf numFmtId="1" fontId="41" fillId="0" borderId="136" xfId="3" quotePrefix="1" applyNumberFormat="1" applyFont="1" applyBorder="1" applyAlignment="1">
      <alignment horizontal="center" vertical="center"/>
    </xf>
    <xf numFmtId="1" fontId="15" fillId="0" borderId="140" xfId="3" quotePrefix="1" applyNumberFormat="1" applyFont="1" applyBorder="1" applyAlignment="1">
      <alignment horizontal="center" vertical="center"/>
    </xf>
    <xf numFmtId="1" fontId="41" fillId="0" borderId="140" xfId="3" quotePrefix="1" applyNumberFormat="1" applyFont="1" applyBorder="1" applyAlignment="1">
      <alignment horizontal="center" vertical="center"/>
    </xf>
    <xf numFmtId="1" fontId="70" fillId="28" borderId="140" xfId="3" quotePrefix="1" applyNumberFormat="1" applyFont="1" applyFill="1" applyBorder="1" applyAlignment="1">
      <alignment horizontal="center" vertical="center"/>
    </xf>
    <xf numFmtId="0" fontId="68" fillId="0" borderId="136" xfId="11" applyFont="1" applyBorder="1" applyAlignment="1">
      <alignment horizontal="center" vertical="center"/>
    </xf>
    <xf numFmtId="0" fontId="68" fillId="28" borderId="138" xfId="3" applyFont="1" applyFill="1" applyBorder="1"/>
    <xf numFmtId="0" fontId="47" fillId="28" borderId="136" xfId="3" quotePrefix="1" applyFont="1" applyFill="1" applyBorder="1" applyAlignment="1">
      <alignment horizontal="center" vertical="center"/>
    </xf>
    <xf numFmtId="0" fontId="66" fillId="28" borderId="136" xfId="3" quotePrefix="1" applyFont="1" applyFill="1" applyBorder="1" applyAlignment="1">
      <alignment horizontal="center" vertical="center"/>
    </xf>
    <xf numFmtId="0" fontId="68" fillId="0" borderId="136" xfId="12" applyFont="1" applyBorder="1" applyAlignment="1">
      <alignment horizontal="center" vertical="center"/>
    </xf>
    <xf numFmtId="0" fontId="61" fillId="0" borderId="140" xfId="3" quotePrefix="1" applyFont="1" applyBorder="1" applyAlignment="1">
      <alignment horizontal="center" vertical="center"/>
    </xf>
    <xf numFmtId="0" fontId="68" fillId="0" borderId="136" xfId="13" applyFont="1" applyBorder="1" applyAlignment="1">
      <alignment horizontal="center" vertical="center"/>
    </xf>
    <xf numFmtId="0" fontId="61" fillId="0" borderId="136" xfId="3" quotePrefix="1" applyFont="1" applyBorder="1" applyAlignment="1">
      <alignment horizontal="center" vertical="center"/>
    </xf>
    <xf numFmtId="0" fontId="68" fillId="0" borderId="136" xfId="14" applyFont="1" applyBorder="1" applyAlignment="1">
      <alignment horizontal="center" vertical="center"/>
    </xf>
    <xf numFmtId="0" fontId="59" fillId="28" borderId="138" xfId="3" applyFont="1" applyFill="1" applyBorder="1" applyAlignment="1">
      <alignment horizontal="center" vertical="center"/>
    </xf>
    <xf numFmtId="0" fontId="12" fillId="28" borderId="138" xfId="3" applyFont="1" applyFill="1" applyBorder="1" applyAlignment="1">
      <alignment horizontal="center" vertical="center"/>
    </xf>
    <xf numFmtId="1" fontId="59" fillId="28" borderId="136" xfId="3" quotePrefix="1" applyNumberFormat="1" applyFont="1" applyFill="1" applyBorder="1" applyAlignment="1">
      <alignment horizontal="center" vertical="center"/>
    </xf>
    <xf numFmtId="1" fontId="70" fillId="28" borderId="136" xfId="3" quotePrefix="1" applyNumberFormat="1" applyFont="1" applyFill="1" applyBorder="1" applyAlignment="1">
      <alignment horizontal="center" vertical="center"/>
    </xf>
    <xf numFmtId="0" fontId="59" fillId="8" borderId="136" xfId="3" applyFont="1" applyFill="1" applyBorder="1" applyAlignment="1">
      <alignment horizontal="left" vertical="center"/>
    </xf>
    <xf numFmtId="0" fontId="70" fillId="8" borderId="136" xfId="3" applyFont="1" applyFill="1" applyBorder="1" applyAlignment="1">
      <alignment horizontal="center" vertical="center"/>
    </xf>
    <xf numFmtId="0" fontId="15" fillId="28" borderId="136" xfId="3" applyFont="1" applyFill="1" applyBorder="1" applyAlignment="1">
      <alignment horizontal="center" vertical="center"/>
    </xf>
    <xf numFmtId="0" fontId="12" fillId="28" borderId="136" xfId="3" applyFont="1" applyFill="1" applyBorder="1" applyAlignment="1">
      <alignment horizontal="center" vertical="center"/>
    </xf>
    <xf numFmtId="0" fontId="59" fillId="28" borderId="136" xfId="3" quotePrefix="1" applyFont="1" applyFill="1" applyBorder="1" applyAlignment="1">
      <alignment horizontal="center" vertical="center"/>
    </xf>
    <xf numFmtId="0" fontId="70" fillId="28" borderId="136" xfId="3" quotePrefix="1" applyFont="1" applyFill="1" applyBorder="1" applyAlignment="1">
      <alignment horizontal="center" vertical="center"/>
    </xf>
    <xf numFmtId="0" fontId="59" fillId="35" borderId="136" xfId="3" applyFont="1" applyFill="1" applyBorder="1" applyAlignment="1">
      <alignment horizontal="center" vertical="center"/>
    </xf>
    <xf numFmtId="0" fontId="70" fillId="28" borderId="136" xfId="3" applyFont="1" applyFill="1" applyBorder="1" applyAlignment="1">
      <alignment horizontal="center" vertical="center"/>
    </xf>
    <xf numFmtId="0" fontId="18" fillId="0" borderId="77" xfId="4" applyFont="1" applyBorder="1" applyAlignment="1" applyProtection="1">
      <alignment wrapText="1"/>
      <protection locked="0"/>
    </xf>
    <xf numFmtId="0" fontId="136" fillId="0" borderId="61" xfId="87" applyFill="1"/>
    <xf numFmtId="0" fontId="136" fillId="0" borderId="122" xfId="87" applyFill="1" applyBorder="1" applyAlignment="1">
      <alignment vertical="center" wrapText="1"/>
    </xf>
    <xf numFmtId="1" fontId="29" fillId="0" borderId="19" xfId="0" applyNumberFormat="1" applyFont="1" applyBorder="1" applyAlignment="1">
      <alignment horizontal="center" vertical="center"/>
    </xf>
    <xf numFmtId="1" fontId="69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61" fillId="0" borderId="144" xfId="0" applyNumberFormat="1" applyFont="1" applyBorder="1" applyAlignment="1">
      <alignment horizontal="center" vertical="center"/>
    </xf>
    <xf numFmtId="1" fontId="69" fillId="28" borderId="136" xfId="0" applyNumberFormat="1" applyFont="1" applyFill="1" applyBorder="1" applyAlignment="1">
      <alignment horizontal="center" vertical="center"/>
    </xf>
    <xf numFmtId="1" fontId="61" fillId="28" borderId="136" xfId="0" applyNumberFormat="1" applyFont="1" applyFill="1" applyBorder="1" applyAlignment="1">
      <alignment horizontal="center" vertical="center"/>
    </xf>
    <xf numFmtId="1" fontId="69" fillId="0" borderId="136" xfId="0" applyNumberFormat="1" applyFont="1" applyBorder="1" applyAlignment="1">
      <alignment horizontal="center" vertical="center"/>
    </xf>
    <xf numFmtId="1" fontId="61" fillId="0" borderId="136" xfId="0" applyNumberFormat="1" applyFont="1" applyBorder="1" applyAlignment="1">
      <alignment horizontal="center" vertical="center"/>
    </xf>
    <xf numFmtId="1" fontId="66" fillId="28" borderId="136" xfId="0" quotePrefix="1" applyNumberFormat="1" applyFont="1" applyFill="1" applyBorder="1" applyAlignment="1">
      <alignment horizontal="center" vertical="center"/>
    </xf>
    <xf numFmtId="3" fontId="7" fillId="0" borderId="0" xfId="3" applyNumberFormat="1"/>
    <xf numFmtId="168" fontId="7" fillId="0" borderId="0" xfId="3" applyNumberFormat="1"/>
    <xf numFmtId="3" fontId="130" fillId="0" borderId="61" xfId="87" applyNumberFormat="1" applyFont="1" applyFill="1"/>
    <xf numFmtId="2" fontId="130" fillId="0" borderId="61" xfId="87" applyNumberFormat="1" applyFont="1" applyFill="1"/>
    <xf numFmtId="0" fontId="130" fillId="0" borderId="61" xfId="87" applyFont="1" applyFill="1"/>
    <xf numFmtId="1" fontId="70" fillId="28" borderId="136" xfId="0" applyNumberFormat="1" applyFont="1" applyFill="1" applyBorder="1" applyAlignment="1">
      <alignment horizontal="center" vertical="center"/>
    </xf>
    <xf numFmtId="1" fontId="61" fillId="0" borderId="136" xfId="17" applyNumberFormat="1" applyFont="1" applyBorder="1" applyAlignment="1">
      <alignment horizontal="center" vertical="center"/>
    </xf>
    <xf numFmtId="0" fontId="68" fillId="0" borderId="136" xfId="16" applyFont="1" applyBorder="1" applyAlignment="1">
      <alignment horizontal="center" vertical="center" wrapText="1"/>
    </xf>
    <xf numFmtId="0" fontId="68" fillId="0" borderId="136" xfId="15" applyFont="1" applyBorder="1" applyAlignment="1">
      <alignment horizontal="left" vertical="center" wrapText="1"/>
    </xf>
    <xf numFmtId="0" fontId="59" fillId="28" borderId="136" xfId="15" applyFont="1" applyFill="1" applyBorder="1" applyAlignment="1">
      <alignment horizontal="left" vertical="center" wrapText="1"/>
    </xf>
    <xf numFmtId="0" fontId="59" fillId="0" borderId="136" xfId="18" applyFont="1" applyBorder="1" applyAlignment="1">
      <alignment horizontal="center" vertical="center"/>
    </xf>
    <xf numFmtId="1" fontId="70" fillId="0" borderId="136" xfId="0" applyNumberFormat="1" applyFont="1" applyBorder="1" applyAlignment="1">
      <alignment horizontal="center" vertical="center"/>
    </xf>
    <xf numFmtId="0" fontId="89" fillId="0" borderId="136" xfId="0" applyFont="1" applyBorder="1"/>
    <xf numFmtId="0" fontId="59" fillId="0" borderId="136" xfId="19" applyFont="1" applyBorder="1" applyAlignment="1">
      <alignment horizontal="left" vertical="center" wrapText="1"/>
    </xf>
    <xf numFmtId="0" fontId="68" fillId="0" borderId="136" xfId="0" applyFont="1" applyBorder="1" applyAlignment="1">
      <alignment horizontal="center" vertical="center" wrapText="1"/>
    </xf>
    <xf numFmtId="0" fontId="68" fillId="0" borderId="136" xfId="0" applyFont="1" applyBorder="1" applyAlignment="1">
      <alignment horizontal="left" vertical="center" wrapText="1"/>
    </xf>
    <xf numFmtId="0" fontId="59" fillId="0" borderId="136" xfId="15" applyFont="1" applyBorder="1" applyAlignment="1">
      <alignment horizontal="left" vertical="center"/>
    </xf>
    <xf numFmtId="0" fontId="89" fillId="0" borderId="136" xfId="0" applyFont="1" applyBorder="1" applyAlignment="1">
      <alignment horizontal="center" vertical="center"/>
    </xf>
    <xf numFmtId="0" fontId="89" fillId="0" borderId="136" xfId="0" applyFont="1" applyBorder="1" applyAlignment="1">
      <alignment wrapText="1"/>
    </xf>
    <xf numFmtId="0" fontId="68" fillId="0" borderId="136" xfId="0" applyFont="1" applyBorder="1" applyAlignment="1">
      <alignment horizontal="center" wrapText="1"/>
    </xf>
    <xf numFmtId="0" fontId="68" fillId="0" borderId="136" xfId="0" applyFont="1" applyBorder="1" applyAlignment="1">
      <alignment wrapText="1"/>
    </xf>
    <xf numFmtId="0" fontId="59" fillId="8" borderId="136" xfId="15" applyFont="1" applyFill="1" applyBorder="1" applyAlignment="1">
      <alignment horizontal="left" vertical="center" wrapText="1"/>
    </xf>
    <xf numFmtId="1" fontId="61" fillId="8" borderId="136" xfId="0" applyNumberFormat="1" applyFont="1" applyFill="1" applyBorder="1" applyAlignment="1">
      <alignment horizontal="center" vertical="center"/>
    </xf>
    <xf numFmtId="0" fontId="85" fillId="0" borderId="136" xfId="19" applyFont="1" applyBorder="1" applyAlignment="1">
      <alignment horizontal="left" vertical="center" wrapText="1"/>
    </xf>
    <xf numFmtId="1" fontId="35" fillId="0" borderId="0" xfId="3" applyNumberFormat="1" applyFont="1" applyAlignment="1">
      <alignment vertical="center"/>
    </xf>
    <xf numFmtId="165" fontId="4" fillId="0" borderId="3" xfId="2" applyNumberFormat="1" applyFont="1" applyBorder="1" applyAlignment="1" applyProtection="1">
      <alignment horizontal="left" vertical="center" indent="1"/>
    </xf>
    <xf numFmtId="164" fontId="175" fillId="26" borderId="135" xfId="1" applyNumberFormat="1" applyFont="1" applyFill="1" applyBorder="1" applyAlignment="1">
      <alignment horizontal="right" vertical="center"/>
    </xf>
    <xf numFmtId="165" fontId="176" fillId="8" borderId="133" xfId="2" applyNumberFormat="1" applyFont="1" applyFill="1" applyBorder="1" applyAlignment="1" applyProtection="1">
      <alignment horizontal="left" vertical="center"/>
    </xf>
    <xf numFmtId="165" fontId="176" fillId="0" borderId="134" xfId="2" applyNumberFormat="1" applyFont="1" applyBorder="1" applyAlignment="1" applyProtection="1">
      <alignment horizontal="left" vertical="center" indent="1"/>
    </xf>
    <xf numFmtId="165" fontId="176" fillId="0" borderId="135" xfId="2" applyNumberFormat="1" applyFont="1" applyBorder="1" applyAlignment="1" applyProtection="1">
      <alignment horizontal="left" vertical="center" indent="1"/>
    </xf>
    <xf numFmtId="165" fontId="130" fillId="8" borderId="0" xfId="2" applyNumberFormat="1" applyFont="1" applyFill="1" applyBorder="1" applyAlignment="1" applyProtection="1">
      <alignment horizontal="left" vertical="center"/>
    </xf>
    <xf numFmtId="165" fontId="122" fillId="0" borderId="134" xfId="2" applyNumberFormat="1" applyFont="1" applyBorder="1" applyAlignment="1" applyProtection="1">
      <alignment horizontal="left" vertical="center"/>
    </xf>
    <xf numFmtId="165" fontId="122" fillId="0" borderId="0" xfId="2" applyNumberFormat="1" applyFont="1" applyBorder="1" applyAlignment="1" applyProtection="1">
      <alignment horizontal="left" vertical="center"/>
    </xf>
    <xf numFmtId="165" fontId="122" fillId="0" borderId="135" xfId="2" applyNumberFormat="1" applyFont="1" applyBorder="1" applyAlignment="1" applyProtection="1">
      <alignment horizontal="left" vertical="center"/>
    </xf>
    <xf numFmtId="0" fontId="7" fillId="8" borderId="0" xfId="3" applyFill="1" applyAlignment="1">
      <alignment horizontal="center"/>
    </xf>
    <xf numFmtId="165" fontId="122" fillId="0" borderId="133" xfId="2" applyNumberFormat="1" applyFont="1" applyBorder="1" applyAlignment="1" applyProtection="1">
      <alignment horizontal="left" vertical="center"/>
    </xf>
    <xf numFmtId="0" fontId="47" fillId="0" borderId="136" xfId="68" applyFont="1" applyBorder="1" applyAlignment="1">
      <alignment horizontal="center" vertical="center"/>
    </xf>
    <xf numFmtId="0" fontId="29" fillId="0" borderId="136" xfId="68" applyFont="1" applyBorder="1" applyAlignment="1">
      <alignment horizontal="left" vertical="center" wrapText="1"/>
    </xf>
    <xf numFmtId="0" fontId="177" fillId="0" borderId="136" xfId="68" applyFont="1" applyBorder="1" applyAlignment="1">
      <alignment horizontal="center" vertical="center" wrapText="1"/>
    </xf>
    <xf numFmtId="0" fontId="29" fillId="0" borderId="136" xfId="68" applyFont="1" applyBorder="1" applyAlignment="1">
      <alignment vertical="center" wrapText="1"/>
    </xf>
    <xf numFmtId="0" fontId="151" fillId="0" borderId="136" xfId="68" applyFont="1" applyBorder="1" applyAlignment="1">
      <alignment horizontal="center" vertical="center" wrapText="1"/>
    </xf>
    <xf numFmtId="0" fontId="111" fillId="0" borderId="136" xfId="68" applyFont="1" applyBorder="1" applyAlignment="1">
      <alignment wrapText="1"/>
    </xf>
    <xf numFmtId="0" fontId="177" fillId="0" borderId="136" xfId="68" applyFont="1" applyBorder="1" applyAlignment="1">
      <alignment horizontal="center" wrapText="1"/>
    </xf>
    <xf numFmtId="0" fontId="54" fillId="0" borderId="0" xfId="3" applyFont="1"/>
    <xf numFmtId="165" fontId="32" fillId="0" borderId="134" xfId="2" applyNumberFormat="1" applyFont="1" applyBorder="1" applyAlignment="1" applyProtection="1">
      <alignment horizontal="center" vertical="center"/>
    </xf>
    <xf numFmtId="165" fontId="34" fillId="0" borderId="134" xfId="2" applyNumberFormat="1" applyFont="1" applyBorder="1" applyAlignment="1" applyProtection="1">
      <alignment horizontal="center" vertical="center"/>
    </xf>
    <xf numFmtId="0" fontId="38" fillId="0" borderId="137" xfId="3" applyFont="1" applyBorder="1" applyAlignment="1">
      <alignment horizontal="center" vertical="center" wrapText="1"/>
    </xf>
    <xf numFmtId="1" fontId="163" fillId="0" borderId="136" xfId="3" applyNumberFormat="1" applyFont="1" applyBorder="1" applyAlignment="1">
      <alignment horizontal="center"/>
    </xf>
    <xf numFmtId="0" fontId="43" fillId="0" borderId="136" xfId="3" applyFont="1" applyBorder="1" applyAlignment="1">
      <alignment horizontal="centerContinuous" vertical="center"/>
    </xf>
    <xf numFmtId="1" fontId="45" fillId="0" borderId="136" xfId="3" applyNumberFormat="1" applyFont="1" applyBorder="1" applyAlignment="1">
      <alignment horizontal="center"/>
    </xf>
    <xf numFmtId="166" fontId="15" fillId="0" borderId="136" xfId="3" applyNumberFormat="1" applyFont="1" applyBorder="1" applyAlignment="1">
      <alignment horizontal="center" vertical="center"/>
    </xf>
    <xf numFmtId="1" fontId="41" fillId="0" borderId="136" xfId="3" applyNumberFormat="1" applyFont="1" applyBorder="1" applyAlignment="1">
      <alignment horizontal="center" vertical="center"/>
    </xf>
    <xf numFmtId="0" fontId="16" fillId="0" borderId="136" xfId="3" applyFont="1" applyBorder="1" applyAlignment="1">
      <alignment horizontal="right" vertical="center"/>
    </xf>
    <xf numFmtId="0" fontId="52" fillId="0" borderId="136" xfId="3" applyFont="1" applyBorder="1" applyAlignment="1">
      <alignment horizontal="centerContinuous" vertical="center"/>
    </xf>
    <xf numFmtId="0" fontId="47" fillId="0" borderId="136" xfId="3" applyFont="1" applyBorder="1" applyAlignment="1">
      <alignment horizontal="right" vertical="center"/>
    </xf>
    <xf numFmtId="166" fontId="48" fillId="0" borderId="140" xfId="3" applyNumberFormat="1" applyFont="1" applyBorder="1" applyAlignment="1">
      <alignment horizontal="center" vertical="center"/>
    </xf>
    <xf numFmtId="164" fontId="31" fillId="3" borderId="133" xfId="1" applyNumberFormat="1" applyFont="1" applyFill="1" applyBorder="1">
      <alignment vertical="center"/>
    </xf>
    <xf numFmtId="0" fontId="45" fillId="0" borderId="136" xfId="3" applyFont="1" applyBorder="1" applyAlignment="1">
      <alignment horizontal="center"/>
    </xf>
    <xf numFmtId="1" fontId="41" fillId="0" borderId="137" xfId="3" applyNumberFormat="1" applyFont="1" applyBorder="1" applyAlignment="1">
      <alignment horizontal="center" vertical="center"/>
    </xf>
    <xf numFmtId="1" fontId="15" fillId="0" borderId="136" xfId="3" applyNumberFormat="1" applyFont="1" applyBorder="1" applyAlignment="1">
      <alignment horizontal="right" vertical="center"/>
    </xf>
    <xf numFmtId="1" fontId="48" fillId="0" borderId="136" xfId="3" applyNumberFormat="1" applyFont="1" applyBorder="1" applyAlignment="1">
      <alignment horizontal="right" vertical="center"/>
    </xf>
    <xf numFmtId="1" fontId="49" fillId="0" borderId="136" xfId="3" applyNumberFormat="1" applyFont="1" applyBorder="1" applyAlignment="1">
      <alignment horizontal="center" vertical="center"/>
    </xf>
    <xf numFmtId="166" fontId="48" fillId="0" borderId="136" xfId="3" applyNumberFormat="1" applyFont="1" applyBorder="1" applyAlignment="1">
      <alignment horizontal="center" vertical="center"/>
    </xf>
    <xf numFmtId="0" fontId="67" fillId="0" borderId="0" xfId="10" quotePrefix="1"/>
    <xf numFmtId="0" fontId="179" fillId="0" borderId="0" xfId="10" applyFont="1"/>
    <xf numFmtId="165" fontId="32" fillId="0" borderId="135" xfId="2" applyNumberFormat="1" applyFont="1" applyBorder="1" applyAlignment="1" applyProtection="1">
      <alignment horizontal="left" vertical="center" indent="1"/>
    </xf>
    <xf numFmtId="164" fontId="10" fillId="3" borderId="133" xfId="1" applyNumberFormat="1" applyFont="1" applyFill="1" applyBorder="1" applyAlignment="1">
      <alignment horizontal="right" vertical="center"/>
    </xf>
    <xf numFmtId="165" fontId="34" fillId="0" borderId="135" xfId="2" applyNumberFormat="1" applyFont="1" applyBorder="1" applyAlignment="1" applyProtection="1">
      <alignment horizontal="left" vertical="center"/>
    </xf>
    <xf numFmtId="0" fontId="75" fillId="0" borderId="136" xfId="3" applyFont="1" applyBorder="1" applyAlignment="1">
      <alignment horizontal="center" vertical="center" wrapText="1"/>
    </xf>
    <xf numFmtId="0" fontId="37" fillId="0" borderId="136" xfId="3" applyFont="1" applyBorder="1" applyAlignment="1">
      <alignment horizontal="center" vertical="center" wrapText="1"/>
    </xf>
    <xf numFmtId="0" fontId="65" fillId="0" borderId="136" xfId="3" applyFont="1" applyBorder="1" applyAlignment="1">
      <alignment horizontal="center" vertical="center" wrapText="1"/>
    </xf>
    <xf numFmtId="0" fontId="27" fillId="0" borderId="136" xfId="3" applyFont="1" applyBorder="1" applyAlignment="1">
      <alignment horizontal="center" vertical="center"/>
    </xf>
    <xf numFmtId="0" fontId="28" fillId="0" borderId="136" xfId="3" applyFont="1" applyBorder="1" applyAlignment="1">
      <alignment horizontal="center" vertical="center"/>
    </xf>
    <xf numFmtId="0" fontId="28" fillId="0" borderId="136" xfId="3" applyFont="1" applyBorder="1" applyAlignment="1">
      <alignment horizontal="centerContinuous" vertical="center"/>
    </xf>
    <xf numFmtId="0" fontId="75" fillId="0" borderId="136" xfId="3" applyFont="1" applyBorder="1" applyAlignment="1">
      <alignment horizontal="center" vertical="center"/>
    </xf>
    <xf numFmtId="0" fontId="77" fillId="0" borderId="136" xfId="3" applyFont="1" applyBorder="1" applyAlignment="1">
      <alignment horizontal="center" vertical="center"/>
    </xf>
    <xf numFmtId="0" fontId="75" fillId="0" borderId="136" xfId="3" applyFont="1" applyBorder="1" applyAlignment="1">
      <alignment horizontal="centerContinuous" vertical="center"/>
    </xf>
    <xf numFmtId="0" fontId="53" fillId="8" borderId="136" xfId="3" applyFont="1" applyFill="1" applyBorder="1" applyAlignment="1">
      <alignment horizontal="center" vertical="center"/>
    </xf>
    <xf numFmtId="0" fontId="59" fillId="8" borderId="136" xfId="3" applyFont="1" applyFill="1" applyBorder="1" applyAlignment="1">
      <alignment horizontal="left" vertical="center" wrapText="1"/>
    </xf>
    <xf numFmtId="0" fontId="29" fillId="8" borderId="136" xfId="3" applyFont="1" applyFill="1" applyBorder="1" applyAlignment="1">
      <alignment horizontal="center" vertical="center"/>
    </xf>
    <xf numFmtId="1" fontId="29" fillId="8" borderId="136" xfId="3" quotePrefix="1" applyNumberFormat="1" applyFont="1" applyFill="1" applyBorder="1" applyAlignment="1">
      <alignment horizontal="right" vertical="center"/>
    </xf>
    <xf numFmtId="1" fontId="61" fillId="8" borderId="136" xfId="3" quotePrefix="1" applyNumberFormat="1" applyFont="1" applyFill="1" applyBorder="1" applyAlignment="1">
      <alignment horizontal="right" vertical="center"/>
    </xf>
    <xf numFmtId="1" fontId="29" fillId="8" borderId="136" xfId="3" applyNumberFormat="1" applyFont="1" applyFill="1" applyBorder="1" applyAlignment="1">
      <alignment horizontal="right" vertical="center"/>
    </xf>
    <xf numFmtId="1" fontId="61" fillId="8" borderId="136" xfId="3" applyNumberFormat="1" applyFont="1" applyFill="1" applyBorder="1" applyAlignment="1">
      <alignment horizontal="right" vertical="center"/>
    </xf>
    <xf numFmtId="1" fontId="47" fillId="8" borderId="136" xfId="3" applyNumberFormat="1" applyFont="1" applyFill="1" applyBorder="1" applyAlignment="1">
      <alignment horizontal="right" vertical="center"/>
    </xf>
    <xf numFmtId="1" fontId="71" fillId="8" borderId="136" xfId="3" applyNumberFormat="1" applyFont="1" applyFill="1" applyBorder="1" applyAlignment="1">
      <alignment horizontal="right" vertical="center"/>
    </xf>
    <xf numFmtId="166" fontId="47" fillId="8" borderId="136" xfId="3" applyNumberFormat="1" applyFont="1" applyFill="1" applyBorder="1" applyAlignment="1">
      <alignment horizontal="right" vertical="center"/>
    </xf>
    <xf numFmtId="0" fontId="59" fillId="8" borderId="136" xfId="3" applyFont="1" applyFill="1" applyBorder="1" applyAlignment="1">
      <alignment vertical="center" wrapText="1"/>
    </xf>
    <xf numFmtId="0" fontId="180" fillId="36" borderId="77" xfId="0" applyFont="1" applyFill="1" applyBorder="1" applyAlignment="1">
      <alignment horizontal="center"/>
    </xf>
    <xf numFmtId="1" fontId="29" fillId="36" borderId="77" xfId="88" quotePrefix="1" applyNumberFormat="1" applyFont="1" applyFill="1" applyBorder="1" applyAlignment="1">
      <alignment horizontal="center" vertical="center"/>
    </xf>
    <xf numFmtId="1" fontId="29" fillId="36" borderId="6" xfId="88" quotePrefix="1" applyNumberFormat="1" applyFont="1" applyFill="1" applyBorder="1" applyAlignment="1">
      <alignment horizontal="center" vertical="center"/>
    </xf>
    <xf numFmtId="0" fontId="29" fillId="36" borderId="77" xfId="88" quotePrefix="1" applyFont="1" applyFill="1" applyBorder="1" applyAlignment="1">
      <alignment horizontal="center" vertical="center"/>
    </xf>
    <xf numFmtId="0" fontId="29" fillId="36" borderId="6" xfId="88" quotePrefix="1" applyFont="1" applyFill="1" applyBorder="1" applyAlignment="1">
      <alignment horizontal="center" vertical="center"/>
    </xf>
    <xf numFmtId="0" fontId="59" fillId="0" borderId="136" xfId="88" applyFont="1" applyBorder="1" applyAlignment="1">
      <alignment horizontal="center" vertical="center"/>
    </xf>
    <xf numFmtId="0" fontId="59" fillId="0" borderId="136" xfId="88" applyFont="1" applyBorder="1" applyAlignment="1">
      <alignment horizontal="left" vertical="center" wrapText="1"/>
    </xf>
    <xf numFmtId="1" fontId="29" fillId="0" borderId="136" xfId="88" quotePrefix="1" applyNumberFormat="1" applyFont="1" applyBorder="1" applyAlignment="1">
      <alignment horizontal="center" vertical="center" wrapText="1"/>
    </xf>
    <xf numFmtId="1" fontId="61" fillId="0" borderId="136" xfId="88" quotePrefix="1" applyNumberFormat="1" applyFont="1" applyBorder="1" applyAlignment="1">
      <alignment horizontal="center" vertical="center" wrapText="1"/>
    </xf>
    <xf numFmtId="1" fontId="29" fillId="0" borderId="136" xfId="88" quotePrefix="1" applyNumberFormat="1" applyFont="1" applyBorder="1" applyAlignment="1">
      <alignment horizontal="center" vertical="center"/>
    </xf>
    <xf numFmtId="1" fontId="61" fillId="0" borderId="136" xfId="89" applyNumberFormat="1" applyFont="1" applyBorder="1" applyAlignment="1">
      <alignment horizontal="center" vertical="center"/>
    </xf>
    <xf numFmtId="0" fontId="47" fillId="0" borderId="136" xfId="88" applyFont="1" applyBorder="1" applyAlignment="1">
      <alignment horizontal="center" vertical="center"/>
    </xf>
    <xf numFmtId="0" fontId="112" fillId="0" borderId="136" xfId="0" applyFont="1" applyBorder="1" applyAlignment="1">
      <alignment vertical="center" wrapText="1"/>
    </xf>
    <xf numFmtId="1" fontId="29" fillId="0" borderId="136" xfId="89" applyNumberFormat="1" applyFont="1" applyBorder="1" applyAlignment="1">
      <alignment horizontal="center" vertical="center"/>
    </xf>
    <xf numFmtId="1" fontId="57" fillId="0" borderId="136" xfId="88" quotePrefix="1" applyNumberFormat="1" applyFont="1" applyBorder="1" applyAlignment="1">
      <alignment horizontal="center" vertical="center"/>
    </xf>
    <xf numFmtId="0" fontId="47" fillId="28" borderId="136" xfId="88" applyFont="1" applyFill="1" applyBorder="1" applyAlignment="1">
      <alignment horizontal="center" vertical="center" wrapText="1"/>
    </xf>
    <xf numFmtId="0" fontId="47" fillId="28" borderId="136" xfId="89" applyFont="1" applyFill="1" applyBorder="1" applyAlignment="1">
      <alignment horizontal="left" vertical="center" wrapText="1"/>
    </xf>
    <xf numFmtId="1" fontId="47" fillId="28" borderId="136" xfId="88" quotePrefix="1" applyNumberFormat="1" applyFont="1" applyFill="1" applyBorder="1" applyAlignment="1">
      <alignment horizontal="center" vertical="center" wrapText="1"/>
    </xf>
    <xf numFmtId="1" fontId="71" fillId="28" borderId="136" xfId="88" quotePrefix="1" applyNumberFormat="1" applyFont="1" applyFill="1" applyBorder="1" applyAlignment="1">
      <alignment horizontal="center" vertical="center" wrapText="1"/>
    </xf>
    <xf numFmtId="1" fontId="29" fillId="36" borderId="136" xfId="88" quotePrefix="1" applyNumberFormat="1" applyFont="1" applyFill="1" applyBorder="1" applyAlignment="1">
      <alignment horizontal="center" vertical="center"/>
    </xf>
    <xf numFmtId="1" fontId="66" fillId="28" borderId="136" xfId="88" quotePrefix="1" applyNumberFormat="1" applyFont="1" applyFill="1" applyBorder="1" applyAlignment="1">
      <alignment horizontal="center" vertical="center" wrapText="1"/>
    </xf>
    <xf numFmtId="0" fontId="59" fillId="0" borderId="136" xfId="90" applyFont="1" applyBorder="1" applyAlignment="1">
      <alignment horizontal="left" vertical="center" wrapText="1"/>
    </xf>
    <xf numFmtId="1" fontId="61" fillId="0" borderId="128" xfId="89" applyNumberFormat="1" applyFont="1" applyBorder="1" applyAlignment="1">
      <alignment horizontal="center" vertical="center"/>
    </xf>
    <xf numFmtId="1" fontId="29" fillId="0" borderId="150" xfId="89" applyNumberFormat="1" applyFont="1" applyBorder="1" applyAlignment="1">
      <alignment horizontal="center" vertical="center"/>
    </xf>
    <xf numFmtId="1" fontId="61" fillId="0" borderId="150" xfId="89" applyNumberFormat="1" applyFont="1" applyBorder="1" applyAlignment="1">
      <alignment horizontal="center" vertical="center"/>
    </xf>
    <xf numFmtId="1" fontId="47" fillId="28" borderId="151" xfId="88" quotePrefix="1" applyNumberFormat="1" applyFont="1" applyFill="1" applyBorder="1" applyAlignment="1">
      <alignment horizontal="center" vertical="center"/>
    </xf>
    <xf numFmtId="1" fontId="71" fillId="28" borderId="151" xfId="88" quotePrefix="1" applyNumberFormat="1" applyFont="1" applyFill="1" applyBorder="1" applyAlignment="1">
      <alignment horizontal="center" vertical="center"/>
    </xf>
    <xf numFmtId="1" fontId="29" fillId="36" borderId="12" xfId="88" quotePrefix="1" applyNumberFormat="1" applyFont="1" applyFill="1" applyBorder="1" applyAlignment="1">
      <alignment horizontal="center" vertical="center"/>
    </xf>
    <xf numFmtId="1" fontId="71" fillId="28" borderId="62" xfId="88" quotePrefix="1" applyNumberFormat="1" applyFont="1" applyFill="1" applyBorder="1" applyAlignment="1">
      <alignment horizontal="center" vertical="center"/>
    </xf>
    <xf numFmtId="0" fontId="47" fillId="0" borderId="136" xfId="88" applyFont="1" applyBorder="1" applyAlignment="1">
      <alignment horizontal="left" vertical="center" wrapText="1"/>
    </xf>
    <xf numFmtId="1" fontId="66" fillId="28" borderId="89" xfId="88" quotePrefix="1" applyNumberFormat="1" applyFont="1" applyFill="1" applyBorder="1" applyAlignment="1">
      <alignment horizontal="center" vertical="center" wrapText="1"/>
    </xf>
    <xf numFmtId="0" fontId="59" fillId="0" borderId="136" xfId="88" applyFont="1" applyBorder="1" applyAlignment="1">
      <alignment wrapText="1"/>
    </xf>
    <xf numFmtId="0" fontId="47" fillId="0" borderId="136" xfId="90" applyFont="1" applyBorder="1" applyAlignment="1">
      <alignment horizontal="left" vertical="center" wrapText="1"/>
    </xf>
    <xf numFmtId="0" fontId="47" fillId="0" borderId="128" xfId="90" applyFont="1" applyBorder="1" applyAlignment="1">
      <alignment horizontal="left" vertical="center" wrapText="1"/>
    </xf>
    <xf numFmtId="0" fontId="68" fillId="0" borderId="128" xfId="88" applyFont="1" applyBorder="1" applyAlignment="1">
      <alignment vertical="top" wrapText="1"/>
    </xf>
    <xf numFmtId="0" fontId="68" fillId="0" borderId="128" xfId="88" applyFont="1" applyBorder="1" applyAlignment="1">
      <alignment wrapText="1"/>
    </xf>
    <xf numFmtId="0" fontId="68" fillId="0" borderId="136" xfId="88" applyFont="1" applyBorder="1" applyAlignment="1">
      <alignment vertical="top" wrapText="1"/>
    </xf>
    <xf numFmtId="0" fontId="68" fillId="0" borderId="128" xfId="89" applyFont="1" applyBorder="1" applyAlignment="1">
      <alignment horizontal="left" vertical="center" wrapText="1"/>
    </xf>
    <xf numFmtId="0" fontId="68" fillId="0" borderId="136" xfId="88" applyFont="1" applyBorder="1" applyAlignment="1">
      <alignment horizontal="left" vertical="center" wrapText="1"/>
    </xf>
    <xf numFmtId="0" fontId="47" fillId="0" borderId="136" xfId="89" applyFont="1" applyBorder="1" applyAlignment="1">
      <alignment horizontal="left" vertical="center" wrapText="1"/>
    </xf>
    <xf numFmtId="0" fontId="89" fillId="0" borderId="136" xfId="90" applyFont="1" applyBorder="1" applyAlignment="1">
      <alignment horizontal="left" vertical="center" wrapText="1"/>
    </xf>
    <xf numFmtId="0" fontId="89" fillId="0" borderId="136" xfId="89" applyFont="1" applyBorder="1" applyAlignment="1">
      <alignment horizontal="left" vertical="center" wrapText="1"/>
    </xf>
    <xf numFmtId="46" fontId="59" fillId="0" borderId="138" xfId="89" applyNumberFormat="1" applyFont="1" applyBorder="1" applyAlignment="1">
      <alignment horizontal="left" vertical="center" wrapText="1"/>
    </xf>
    <xf numFmtId="46" fontId="47" fillId="0" borderId="136" xfId="89" applyNumberFormat="1" applyFont="1" applyBorder="1" applyAlignment="1">
      <alignment horizontal="left" vertical="center" wrapText="1"/>
    </xf>
    <xf numFmtId="0" fontId="59" fillId="0" borderId="138" xfId="89" applyFont="1" applyBorder="1" applyAlignment="1">
      <alignment horizontal="left" vertical="center" wrapText="1"/>
    </xf>
    <xf numFmtId="49" fontId="47" fillId="0" borderId="136" xfId="89" applyNumberFormat="1" applyFont="1" applyBorder="1" applyAlignment="1">
      <alignment horizontal="left" vertical="center" wrapText="1"/>
    </xf>
    <xf numFmtId="0" fontId="59" fillId="0" borderId="136" xfId="89" applyFont="1" applyBorder="1" applyAlignment="1">
      <alignment horizontal="left" vertical="center" wrapText="1"/>
    </xf>
    <xf numFmtId="0" fontId="59" fillId="0" borderId="138" xfId="88" applyFont="1" applyBorder="1" applyAlignment="1">
      <alignment horizontal="left" vertical="center" wrapText="1"/>
    </xf>
    <xf numFmtId="0" fontId="68" fillId="0" borderId="128" xfId="88" applyFont="1" applyBorder="1" applyAlignment="1">
      <alignment horizontal="left" vertical="center" wrapText="1"/>
    </xf>
    <xf numFmtId="0" fontId="68" fillId="0" borderId="136" xfId="89" applyFont="1" applyBorder="1" applyAlignment="1">
      <alignment horizontal="left" vertical="center" wrapText="1"/>
    </xf>
    <xf numFmtId="0" fontId="110" fillId="0" borderId="136" xfId="88" applyFont="1" applyBorder="1" applyAlignment="1">
      <alignment wrapText="1"/>
    </xf>
    <xf numFmtId="0" fontId="110" fillId="0" borderId="136" xfId="88" applyFont="1" applyBorder="1" applyAlignment="1">
      <alignment horizontal="left" wrapText="1"/>
    </xf>
    <xf numFmtId="46" fontId="59" fillId="0" borderId="136" xfId="89" applyNumberFormat="1" applyFont="1" applyBorder="1" applyAlignment="1">
      <alignment horizontal="left" vertical="center" wrapText="1"/>
    </xf>
    <xf numFmtId="0" fontId="68" fillId="0" borderId="136" xfId="90" applyFont="1" applyBorder="1" applyAlignment="1">
      <alignment horizontal="left" vertical="center" wrapText="1"/>
    </xf>
    <xf numFmtId="0" fontId="68" fillId="0" borderId="92" xfId="89" applyFont="1" applyBorder="1" applyAlignment="1">
      <alignment horizontal="center" vertical="center" wrapText="1"/>
    </xf>
    <xf numFmtId="0" fontId="89" fillId="0" borderId="136" xfId="0" applyFont="1" applyBorder="1" applyAlignment="1">
      <alignment horizontal="center" vertical="center" wrapText="1"/>
    </xf>
    <xf numFmtId="0" fontId="110" fillId="0" borderId="136" xfId="0" applyFont="1" applyBorder="1" applyAlignment="1">
      <alignment wrapText="1"/>
    </xf>
    <xf numFmtId="1" fontId="29" fillId="0" borderId="150" xfId="88" quotePrefix="1" applyNumberFormat="1" applyFont="1" applyBorder="1" applyAlignment="1">
      <alignment horizontal="center" vertical="center" wrapText="1"/>
    </xf>
    <xf numFmtId="1" fontId="61" fillId="0" borderId="150" xfId="88" quotePrefix="1" applyNumberFormat="1" applyFont="1" applyBorder="1" applyAlignment="1">
      <alignment horizontal="center" vertical="center" wrapText="1"/>
    </xf>
    <xf numFmtId="0" fontId="68" fillId="0" borderId="152" xfId="88" applyFont="1" applyBorder="1" applyAlignment="1" applyProtection="1">
      <alignment horizontal="center" vertical="center" wrapText="1"/>
      <protection locked="0"/>
    </xf>
    <xf numFmtId="0" fontId="68" fillId="0" borderId="136" xfId="88" applyFont="1" applyBorder="1" applyAlignment="1">
      <alignment wrapText="1"/>
    </xf>
    <xf numFmtId="0" fontId="59" fillId="0" borderId="136" xfId="89" applyFont="1" applyBorder="1" applyAlignment="1">
      <alignment horizontal="left" vertical="top" wrapText="1"/>
    </xf>
    <xf numFmtId="0" fontId="59" fillId="0" borderId="138" xfId="89" applyFont="1" applyBorder="1" applyAlignment="1">
      <alignment horizontal="left" vertical="top" wrapText="1"/>
    </xf>
    <xf numFmtId="0" fontId="59" fillId="0" borderId="136" xfId="89" applyFont="1" applyBorder="1" applyAlignment="1">
      <alignment wrapText="1"/>
    </xf>
    <xf numFmtId="0" fontId="89" fillId="0" borderId="136" xfId="88" applyFont="1" applyBorder="1" applyAlignment="1">
      <alignment horizontal="left" vertical="center" wrapText="1"/>
    </xf>
    <xf numFmtId="0" fontId="110" fillId="0" borderId="128" xfId="88" applyFont="1" applyBorder="1" applyAlignment="1">
      <alignment wrapText="1"/>
    </xf>
    <xf numFmtId="0" fontId="110" fillId="0" borderId="136" xfId="88" applyFont="1" applyBorder="1" applyAlignment="1">
      <alignment vertical="top" wrapText="1"/>
    </xf>
    <xf numFmtId="0" fontId="110" fillId="0" borderId="136" xfId="88" applyFont="1" applyBorder="1" applyAlignment="1">
      <alignment horizontal="center" vertical="top" wrapText="1"/>
    </xf>
    <xf numFmtId="1" fontId="47" fillId="28" borderId="14" xfId="88" quotePrefix="1" applyNumberFormat="1" applyFont="1" applyFill="1" applyBorder="1" applyAlignment="1">
      <alignment horizontal="center" vertical="center"/>
    </xf>
    <xf numFmtId="1" fontId="29" fillId="0" borderId="140" xfId="88" quotePrefix="1" applyNumberFormat="1" applyFont="1" applyBorder="1" applyAlignment="1">
      <alignment horizontal="center" vertical="center" wrapText="1"/>
    </xf>
    <xf numFmtId="1" fontId="29" fillId="0" borderId="136" xfId="88" applyNumberFormat="1" applyFont="1" applyBorder="1" applyAlignment="1">
      <alignment horizontal="center" vertical="center"/>
    </xf>
    <xf numFmtId="1" fontId="61" fillId="0" borderId="136" xfId="88" applyNumberFormat="1" applyFont="1" applyBorder="1" applyAlignment="1">
      <alignment horizontal="center" vertical="center"/>
    </xf>
    <xf numFmtId="1" fontId="29" fillId="0" borderId="140" xfId="89" applyNumberFormat="1" applyFont="1" applyBorder="1" applyAlignment="1">
      <alignment horizontal="center" vertical="center"/>
    </xf>
    <xf numFmtId="1" fontId="61" fillId="0" borderId="140" xfId="89" applyNumberFormat="1" applyFont="1" applyBorder="1" applyAlignment="1">
      <alignment horizontal="center" vertical="center"/>
    </xf>
    <xf numFmtId="1" fontId="29" fillId="0" borderId="6" xfId="89" applyNumberFormat="1" applyFont="1" applyBorder="1" applyAlignment="1">
      <alignment horizontal="center" vertical="center" wrapText="1"/>
    </xf>
    <xf numFmtId="1" fontId="47" fillId="36" borderId="6" xfId="88" quotePrefix="1" applyNumberFormat="1" applyFont="1" applyFill="1" applyBorder="1" applyAlignment="1">
      <alignment horizontal="center" vertical="center"/>
    </xf>
    <xf numFmtId="164" fontId="10" fillId="3" borderId="154" xfId="106" applyNumberFormat="1" applyFont="1" applyFill="1" applyBorder="1">
      <alignment vertical="center"/>
    </xf>
    <xf numFmtId="164" fontId="10" fillId="3" borderId="155" xfId="106" applyNumberFormat="1" applyFont="1" applyFill="1" applyBorder="1" applyAlignment="1">
      <alignment horizontal="right" vertical="center"/>
    </xf>
    <xf numFmtId="165" fontId="6" fillId="0" borderId="154" xfId="107" applyNumberFormat="1" applyFont="1" applyBorder="1" applyAlignment="1" applyProtection="1">
      <alignment horizontal="left" vertical="center"/>
    </xf>
    <xf numFmtId="165" fontId="6" fillId="0" borderId="155" xfId="107" applyNumberFormat="1" applyFont="1" applyBorder="1" applyAlignment="1" applyProtection="1">
      <alignment horizontal="center" vertical="center"/>
    </xf>
    <xf numFmtId="165" fontId="63" fillId="0" borderId="156" xfId="107" applyNumberFormat="1" applyFont="1" applyBorder="1" applyAlignment="1" applyProtection="1">
      <alignment horizontal="center" vertical="center"/>
    </xf>
    <xf numFmtId="165" fontId="6" fillId="0" borderId="156" xfId="107" applyNumberFormat="1" applyFont="1" applyBorder="1" applyAlignment="1" applyProtection="1">
      <alignment horizontal="center" vertical="center"/>
    </xf>
    <xf numFmtId="165" fontId="6" fillId="0" borderId="154" xfId="107" applyNumberFormat="1" applyFont="1" applyBorder="1" applyAlignment="1" applyProtection="1">
      <alignment horizontal="center" vertical="center"/>
    </xf>
    <xf numFmtId="165" fontId="11" fillId="0" borderId="154" xfId="107" applyNumberFormat="1" applyFont="1" applyBorder="1" applyAlignment="1" applyProtection="1">
      <alignment vertical="center"/>
    </xf>
    <xf numFmtId="165" fontId="11" fillId="0" borderId="156" xfId="107" applyNumberFormat="1" applyFont="1" applyBorder="1" applyAlignment="1" applyProtection="1">
      <alignment vertical="center"/>
    </xf>
    <xf numFmtId="165" fontId="11" fillId="0" borderId="155" xfId="107" applyNumberFormat="1" applyFont="1" applyBorder="1" applyAlignment="1" applyProtection="1">
      <alignment horizontal="center" vertical="center"/>
    </xf>
    <xf numFmtId="0" fontId="59" fillId="0" borderId="157" xfId="15" applyFont="1" applyBorder="1" applyAlignment="1">
      <alignment wrapText="1"/>
    </xf>
    <xf numFmtId="0" fontId="110" fillId="0" borderId="128" xfId="0" applyFont="1" applyBorder="1" applyAlignment="1">
      <alignment vertical="center"/>
    </xf>
    <xf numFmtId="0" fontId="89" fillId="0" borderId="138" xfId="0" applyFont="1" applyBorder="1" applyAlignment="1">
      <alignment horizontal="left" vertical="center" wrapText="1"/>
    </xf>
    <xf numFmtId="0" fontId="112" fillId="0" borderId="138" xfId="0" applyFont="1" applyBorder="1"/>
    <xf numFmtId="16" fontId="47" fillId="0" borderId="86" xfId="3" quotePrefix="1" applyNumberFormat="1" applyFont="1" applyBorder="1" applyAlignment="1">
      <alignment horizontal="center" vertical="center"/>
    </xf>
    <xf numFmtId="16" fontId="29" fillId="28" borderId="150" xfId="3" quotePrefix="1" applyNumberFormat="1" applyFont="1" applyFill="1" applyBorder="1" applyAlignment="1">
      <alignment vertical="center" wrapText="1"/>
    </xf>
    <xf numFmtId="0" fontId="15" fillId="0" borderId="150" xfId="3" applyFont="1" applyBorder="1" applyAlignment="1">
      <alignment vertical="center"/>
    </xf>
    <xf numFmtId="1" fontId="61" fillId="0" borderId="128" xfId="3" applyNumberFormat="1" applyFont="1" applyBorder="1" applyAlignment="1">
      <alignment horizontal="center" vertical="center"/>
    </xf>
    <xf numFmtId="0" fontId="59" fillId="0" borderId="140" xfId="15" applyFont="1" applyBorder="1" applyAlignment="1">
      <alignment wrapText="1"/>
    </xf>
    <xf numFmtId="16" fontId="15" fillId="0" borderId="136" xfId="3" quotePrefix="1" applyNumberFormat="1" applyFont="1" applyBorder="1" applyAlignment="1">
      <alignment horizontal="center" vertical="center"/>
    </xf>
    <xf numFmtId="0" fontId="112" fillId="0" borderId="138" xfId="0" applyFont="1" applyBorder="1" applyAlignment="1">
      <alignment horizontal="center" vertical="center" wrapText="1"/>
    </xf>
    <xf numFmtId="0" fontId="47" fillId="36" borderId="47" xfId="3" applyFont="1" applyFill="1" applyBorder="1" applyAlignment="1">
      <alignment vertical="center"/>
    </xf>
    <xf numFmtId="0" fontId="47" fillId="36" borderId="136" xfId="3" applyFont="1" applyFill="1" applyBorder="1" applyAlignment="1">
      <alignment vertical="center"/>
    </xf>
    <xf numFmtId="1" fontId="29" fillId="36" borderId="136" xfId="3" applyNumberFormat="1" applyFont="1" applyFill="1" applyBorder="1" applyAlignment="1">
      <alignment horizontal="center" vertical="center"/>
    </xf>
    <xf numFmtId="1" fontId="61" fillId="36" borderId="136" xfId="3" applyNumberFormat="1" applyFont="1" applyFill="1" applyBorder="1" applyAlignment="1">
      <alignment horizontal="center" vertical="center"/>
    </xf>
    <xf numFmtId="0" fontId="65" fillId="0" borderId="136" xfId="0" applyFont="1" applyBorder="1" applyAlignment="1">
      <alignment horizontal="center" vertical="center" wrapText="1"/>
    </xf>
    <xf numFmtId="0" fontId="83" fillId="0" borderId="0" xfId="0" applyFont="1" applyAlignment="1">
      <alignment vertical="center" wrapText="1"/>
    </xf>
    <xf numFmtId="9" fontId="83" fillId="0" borderId="0" xfId="0" applyNumberFormat="1" applyFont="1" applyAlignment="1">
      <alignment vertical="center"/>
    </xf>
    <xf numFmtId="0" fontId="181" fillId="0" borderId="0" xfId="0" applyFont="1" applyAlignment="1">
      <alignment vertical="center" wrapText="1"/>
    </xf>
    <xf numFmtId="9" fontId="83" fillId="0" borderId="0" xfId="0" applyNumberFormat="1" applyFont="1" applyAlignment="1">
      <alignment horizontal="center" vertical="center"/>
    </xf>
    <xf numFmtId="1" fontId="66" fillId="27" borderId="136" xfId="0" applyNumberFormat="1" applyFont="1" applyFill="1" applyBorder="1" applyAlignment="1">
      <alignment horizontal="center" vertical="center"/>
    </xf>
    <xf numFmtId="0" fontId="68" fillId="8" borderId="136" xfId="15" applyFont="1" applyFill="1" applyBorder="1" applyAlignment="1">
      <alignment horizontal="left" vertical="center" wrapText="1"/>
    </xf>
    <xf numFmtId="1" fontId="69" fillId="8" borderId="136" xfId="0" applyNumberFormat="1" applyFont="1" applyFill="1" applyBorder="1" applyAlignment="1">
      <alignment horizontal="center" vertical="center"/>
    </xf>
    <xf numFmtId="0" fontId="68" fillId="28" borderId="136" xfId="15" applyFont="1" applyFill="1" applyBorder="1" applyAlignment="1">
      <alignment horizontal="left" vertical="center" wrapText="1"/>
    </xf>
    <xf numFmtId="0" fontId="68" fillId="0" borderId="136" xfId="16" applyFont="1" applyBorder="1" applyAlignment="1">
      <alignment horizontal="left" vertical="center" wrapText="1"/>
    </xf>
    <xf numFmtId="0" fontId="68" fillId="0" borderId="136" xfId="0" applyFont="1" applyBorder="1"/>
    <xf numFmtId="0" fontId="68" fillId="0" borderId="138" xfId="16" applyFont="1" applyBorder="1" applyAlignment="1">
      <alignment horizontal="center" vertical="center" wrapText="1"/>
    </xf>
    <xf numFmtId="0" fontId="68" fillId="0" borderId="136" xfId="15" applyFont="1" applyBorder="1" applyAlignment="1">
      <alignment wrapText="1"/>
    </xf>
    <xf numFmtId="0" fontId="68" fillId="0" borderId="17" xfId="16" applyFont="1" applyBorder="1" applyAlignment="1">
      <alignment horizontal="center" vertical="center" wrapText="1"/>
    </xf>
    <xf numFmtId="0" fontId="59" fillId="28" borderId="78" xfId="17" applyFont="1" applyFill="1" applyBorder="1" applyAlignment="1">
      <alignment horizontal="center" vertical="center" wrapText="1"/>
    </xf>
    <xf numFmtId="0" fontId="68" fillId="8" borderId="136" xfId="4" applyFont="1" applyFill="1" applyBorder="1" applyAlignment="1">
      <alignment horizontal="center" vertical="center" wrapText="1"/>
    </xf>
    <xf numFmtId="0" fontId="59" fillId="0" borderId="17" xfId="18" applyFont="1" applyBorder="1" applyAlignment="1">
      <alignment horizontal="center" vertical="center"/>
    </xf>
    <xf numFmtId="0" fontId="59" fillId="0" borderId="6" xfId="15" applyFont="1" applyBorder="1" applyAlignment="1">
      <alignment horizontal="left" vertical="center" wrapText="1"/>
    </xf>
    <xf numFmtId="0" fontId="59" fillId="0" borderId="86" xfId="18" applyFont="1" applyBorder="1" applyAlignment="1">
      <alignment horizontal="center" vertical="center"/>
    </xf>
    <xf numFmtId="0" fontId="59" fillId="0" borderId="78" xfId="18" applyFont="1" applyBorder="1" applyAlignment="1">
      <alignment horizontal="center" vertical="center"/>
    </xf>
    <xf numFmtId="0" fontId="89" fillId="0" borderId="86" xfId="0" applyFont="1" applyBorder="1" applyAlignment="1">
      <alignment horizontal="center"/>
    </xf>
    <xf numFmtId="0" fontId="59" fillId="0" borderId="137" xfId="15" applyFont="1" applyBorder="1" applyAlignment="1">
      <alignment horizontal="left" vertical="center" wrapText="1"/>
    </xf>
    <xf numFmtId="0" fontId="59" fillId="0" borderId="86" xfId="19" applyFont="1" applyBorder="1" applyAlignment="1">
      <alignment horizontal="center" vertical="center"/>
    </xf>
    <xf numFmtId="0" fontId="68" fillId="0" borderId="86" xfId="0" applyFont="1" applyBorder="1" applyAlignment="1">
      <alignment horizontal="center" vertical="center" wrapText="1"/>
    </xf>
    <xf numFmtId="49" fontId="59" fillId="0" borderId="78" xfId="18" applyNumberFormat="1" applyFont="1" applyBorder="1" applyAlignment="1">
      <alignment horizontal="center" vertical="center"/>
    </xf>
    <xf numFmtId="0" fontId="89" fillId="0" borderId="78" xfId="0" applyFont="1" applyBorder="1" applyAlignment="1">
      <alignment horizontal="center" vertical="center"/>
    </xf>
    <xf numFmtId="0" fontId="68" fillId="0" borderId="86" xfId="0" applyFont="1" applyBorder="1" applyAlignment="1">
      <alignment horizontal="center" wrapText="1"/>
    </xf>
    <xf numFmtId="0" fontId="59" fillId="8" borderId="86" xfId="18" applyFont="1" applyFill="1" applyBorder="1" applyAlignment="1">
      <alignment horizontal="center" vertical="center"/>
    </xf>
    <xf numFmtId="0" fontId="68" fillId="0" borderId="78" xfId="0" applyFont="1" applyBorder="1" applyAlignment="1">
      <alignment horizontal="center" vertical="center" wrapText="1"/>
    </xf>
    <xf numFmtId="0" fontId="59" fillId="0" borderId="86" xfId="15" applyFont="1" applyBorder="1" applyAlignment="1">
      <alignment horizontal="center" vertical="center"/>
    </xf>
    <xf numFmtId="0" fontId="59" fillId="8" borderId="78" xfId="15" applyFont="1" applyFill="1" applyBorder="1" applyAlignment="1">
      <alignment horizontal="center" vertical="center"/>
    </xf>
    <xf numFmtId="0" fontId="59" fillId="0" borderId="136" xfId="17" applyFont="1" applyBorder="1" applyAlignment="1">
      <alignment horizontal="center" vertical="center" wrapText="1"/>
    </xf>
    <xf numFmtId="0" fontId="47" fillId="0" borderId="138" xfId="15" applyFont="1" applyBorder="1" applyAlignment="1">
      <alignment vertical="center" wrapText="1"/>
    </xf>
    <xf numFmtId="0" fontId="59" fillId="0" borderId="140" xfId="18" applyFont="1" applyBorder="1" applyAlignment="1">
      <alignment horizontal="center" vertical="center"/>
    </xf>
    <xf numFmtId="0" fontId="48" fillId="28" borderId="136" xfId="0" applyFont="1" applyFill="1" applyBorder="1" applyAlignment="1">
      <alignment vertical="center"/>
    </xf>
    <xf numFmtId="0" fontId="59" fillId="8" borderId="136" xfId="17" applyFont="1" applyFill="1" applyBorder="1" applyAlignment="1">
      <alignment horizontal="center" vertical="center" wrapText="1"/>
    </xf>
    <xf numFmtId="0" fontId="68" fillId="8" borderId="136" xfId="0" applyFont="1" applyFill="1" applyBorder="1" applyAlignment="1">
      <alignment horizontal="center"/>
    </xf>
    <xf numFmtId="0" fontId="68" fillId="8" borderId="136" xfId="0" applyFont="1" applyFill="1" applyBorder="1"/>
    <xf numFmtId="0" fontId="68" fillId="8" borderId="136" xfId="15" applyFont="1" applyFill="1" applyBorder="1" applyAlignment="1">
      <alignment horizontal="left" vertical="center"/>
    </xf>
    <xf numFmtId="0" fontId="68" fillId="8" borderId="136" xfId="0" applyFont="1" applyFill="1" applyBorder="1" applyAlignment="1">
      <alignment horizontal="center" vertical="top" wrapText="1"/>
    </xf>
    <xf numFmtId="0" fontId="68" fillId="8" borderId="136" xfId="0" applyFont="1" applyFill="1" applyBorder="1" applyAlignment="1">
      <alignment vertical="top" wrapText="1"/>
    </xf>
    <xf numFmtId="0" fontId="68" fillId="0" borderId="136" xfId="4" applyFont="1" applyBorder="1" applyAlignment="1">
      <alignment horizontal="center" vertical="center" wrapText="1"/>
    </xf>
    <xf numFmtId="0" fontId="68" fillId="0" borderId="136" xfId="0" applyFont="1" applyBorder="1" applyAlignment="1">
      <alignment horizontal="center" vertical="top" wrapText="1"/>
    </xf>
    <xf numFmtId="0" fontId="68" fillId="0" borderId="136" xfId="0" applyFont="1" applyBorder="1" applyAlignment="1">
      <alignment vertical="top" wrapText="1"/>
    </xf>
    <xf numFmtId="0" fontId="15" fillId="28" borderId="138" xfId="0" applyFont="1" applyFill="1" applyBorder="1" applyAlignment="1">
      <alignment vertical="center"/>
    </xf>
    <xf numFmtId="16" fontId="15" fillId="28" borderId="138" xfId="0" quotePrefix="1" applyNumberFormat="1" applyFont="1" applyFill="1" applyBorder="1" applyAlignment="1">
      <alignment vertical="center"/>
    </xf>
    <xf numFmtId="16" fontId="15" fillId="28" borderId="140" xfId="0" quotePrefix="1" applyNumberFormat="1" applyFont="1" applyFill="1" applyBorder="1" applyAlignment="1">
      <alignment vertical="center"/>
    </xf>
    <xf numFmtId="49" fontId="91" fillId="0" borderId="136" xfId="0" applyNumberFormat="1" applyFont="1" applyBorder="1"/>
    <xf numFmtId="0" fontId="37" fillId="0" borderId="136" xfId="0" applyFont="1" applyBorder="1" applyAlignment="1">
      <alignment vertical="center" wrapText="1"/>
    </xf>
    <xf numFmtId="0" fontId="37" fillId="0" borderId="140" xfId="0" applyFont="1" applyBorder="1" applyAlignment="1">
      <alignment vertical="center" wrapText="1"/>
    </xf>
    <xf numFmtId="0" fontId="37" fillId="28" borderId="140" xfId="0" applyFont="1" applyFill="1" applyBorder="1" applyAlignment="1">
      <alignment vertical="center"/>
    </xf>
    <xf numFmtId="16" fontId="37" fillId="28" borderId="138" xfId="0" quotePrefix="1" applyNumberFormat="1" applyFont="1" applyFill="1" applyBorder="1" applyAlignment="1">
      <alignment vertical="center"/>
    </xf>
    <xf numFmtId="16" fontId="37" fillId="28" borderId="140" xfId="0" quotePrefix="1" applyNumberFormat="1" applyFont="1" applyFill="1" applyBorder="1" applyAlignment="1">
      <alignment vertical="center"/>
    </xf>
    <xf numFmtId="49" fontId="91" fillId="8" borderId="136" xfId="0" applyNumberFormat="1" applyFont="1" applyFill="1" applyBorder="1"/>
    <xf numFmtId="16" fontId="46" fillId="28" borderId="138" xfId="0" quotePrefix="1" applyNumberFormat="1" applyFont="1" applyFill="1" applyBorder="1" applyAlignment="1">
      <alignment vertical="center" wrapText="1"/>
    </xf>
    <xf numFmtId="0" fontId="47" fillId="0" borderId="136" xfId="15" applyFont="1" applyBorder="1" applyAlignment="1">
      <alignment horizontal="center" vertical="center"/>
    </xf>
    <xf numFmtId="0" fontId="47" fillId="0" borderId="136" xfId="15" applyFont="1" applyBorder="1" applyAlignment="1">
      <alignment vertical="center"/>
    </xf>
    <xf numFmtId="1" fontId="88" fillId="0" borderId="136" xfId="0" applyNumberFormat="1" applyFont="1" applyBorder="1" applyAlignment="1">
      <alignment horizontal="center" vertical="center"/>
    </xf>
    <xf numFmtId="0" fontId="68" fillId="0" borderId="140" xfId="0" applyFont="1" applyBorder="1"/>
    <xf numFmtId="0" fontId="59" fillId="28" borderId="136" xfId="15" applyFont="1" applyFill="1" applyBorder="1" applyAlignment="1">
      <alignment horizontal="left" vertical="center"/>
    </xf>
    <xf numFmtId="1" fontId="69" fillId="0" borderId="136" xfId="15" applyNumberFormat="1" applyFont="1" applyBorder="1" applyAlignment="1">
      <alignment horizontal="center" vertical="center"/>
    </xf>
    <xf numFmtId="1" fontId="61" fillId="0" borderId="140" xfId="0" quotePrefix="1" applyNumberFormat="1" applyFont="1" applyBorder="1" applyAlignment="1">
      <alignment horizontal="center" vertical="center"/>
    </xf>
    <xf numFmtId="1" fontId="61" fillId="0" borderId="140" xfId="0" applyNumberFormat="1" applyFont="1" applyBorder="1" applyAlignment="1">
      <alignment horizontal="center" vertical="center"/>
    </xf>
    <xf numFmtId="0" fontId="89" fillId="8" borderId="136" xfId="0" applyFont="1" applyFill="1" applyBorder="1" applyAlignment="1">
      <alignment wrapText="1"/>
    </xf>
    <xf numFmtId="0" fontId="47" fillId="8" borderId="136" xfId="15" applyFont="1" applyFill="1" applyBorder="1" applyAlignment="1">
      <alignment horizontal="left" vertical="center" wrapText="1"/>
    </xf>
    <xf numFmtId="0" fontId="68" fillId="0" borderId="136" xfId="0" applyFont="1" applyBorder="1" applyAlignment="1">
      <alignment horizontal="center"/>
    </xf>
    <xf numFmtId="49" fontId="47" fillId="0" borderId="136" xfId="0" applyNumberFormat="1" applyFont="1" applyBorder="1" applyAlignment="1">
      <alignment horizontal="center" vertical="center"/>
    </xf>
    <xf numFmtId="0" fontId="47" fillId="0" borderId="136" xfId="0" applyFont="1" applyBorder="1" applyAlignment="1">
      <alignment horizontal="left" vertical="center" wrapText="1"/>
    </xf>
    <xf numFmtId="1" fontId="69" fillId="28" borderId="6" xfId="0" applyNumberFormat="1" applyFont="1" applyFill="1" applyBorder="1" applyAlignment="1">
      <alignment horizontal="center" vertical="center"/>
    </xf>
    <xf numFmtId="0" fontId="68" fillId="0" borderId="136" xfId="0" applyFont="1" applyBorder="1" applyAlignment="1">
      <alignment horizontal="center" vertical="center"/>
    </xf>
    <xf numFmtId="0" fontId="110" fillId="8" borderId="136" xfId="0" applyFont="1" applyFill="1" applyBorder="1" applyAlignment="1">
      <alignment vertical="center" wrapText="1"/>
    </xf>
    <xf numFmtId="0" fontId="112" fillId="0" borderId="136" xfId="0" applyFont="1" applyBorder="1" applyAlignment="1">
      <alignment horizontal="left" vertical="center" wrapText="1"/>
    </xf>
    <xf numFmtId="0" fontId="112" fillId="0" borderId="136" xfId="0" applyFont="1" applyBorder="1" applyAlignment="1">
      <alignment horizontal="center"/>
    </xf>
    <xf numFmtId="0" fontId="68" fillId="0" borderId="0" xfId="0" applyFont="1" applyAlignment="1">
      <alignment horizontal="center" vertical="center"/>
    </xf>
    <xf numFmtId="0" fontId="47" fillId="0" borderId="136" xfId="3" applyFont="1" applyBorder="1" applyAlignment="1">
      <alignment horizontal="center"/>
    </xf>
    <xf numFmtId="0" fontId="29" fillId="0" borderId="136" xfId="3" applyFont="1" applyBorder="1"/>
    <xf numFmtId="49" fontId="183" fillId="34" borderId="136" xfId="98" applyNumberFormat="1" applyFont="1" applyBorder="1" applyAlignment="1">
      <alignment horizontal="center" vertical="center"/>
    </xf>
    <xf numFmtId="0" fontId="68" fillId="0" borderId="16" xfId="0" applyFont="1" applyBorder="1" applyAlignment="1">
      <alignment wrapText="1"/>
    </xf>
    <xf numFmtId="1" fontId="47" fillId="38" borderId="6" xfId="0" applyNumberFormat="1" applyFont="1" applyFill="1" applyBorder="1" applyAlignment="1">
      <alignment horizontal="center" vertical="center"/>
    </xf>
    <xf numFmtId="1" fontId="66" fillId="38" borderId="6" xfId="0" applyNumberFormat="1" applyFont="1" applyFill="1" applyBorder="1" applyAlignment="1">
      <alignment horizontal="center" vertical="center"/>
    </xf>
    <xf numFmtId="1" fontId="66" fillId="38" borderId="46" xfId="0" applyNumberFormat="1" applyFont="1" applyFill="1" applyBorder="1" applyAlignment="1">
      <alignment horizontal="center" vertical="center"/>
    </xf>
    <xf numFmtId="1" fontId="47" fillId="38" borderId="30" xfId="0" applyNumberFormat="1" applyFont="1" applyFill="1" applyBorder="1" applyAlignment="1">
      <alignment horizontal="center" vertical="center"/>
    </xf>
    <xf numFmtId="1" fontId="66" fillId="38" borderId="30" xfId="0" applyNumberFormat="1" applyFont="1" applyFill="1" applyBorder="1" applyAlignment="1">
      <alignment horizontal="center" vertical="center"/>
    </xf>
    <xf numFmtId="0" fontId="68" fillId="0" borderId="14" xfId="0" applyFont="1" applyBorder="1" applyAlignment="1">
      <alignment horizontal="left" vertical="center" wrapText="1"/>
    </xf>
    <xf numFmtId="1" fontId="47" fillId="38" borderId="39" xfId="0" applyNumberFormat="1" applyFont="1" applyFill="1" applyBorder="1" applyAlignment="1">
      <alignment horizontal="center" vertical="center"/>
    </xf>
    <xf numFmtId="1" fontId="66" fillId="38" borderId="39" xfId="0" applyNumberFormat="1" applyFont="1" applyFill="1" applyBorder="1" applyAlignment="1">
      <alignment horizontal="center" vertical="center"/>
    </xf>
    <xf numFmtId="1" fontId="66" fillId="38" borderId="42" xfId="0" applyNumberFormat="1" applyFont="1" applyFill="1" applyBorder="1" applyAlignment="1">
      <alignment horizontal="center" vertical="center"/>
    </xf>
    <xf numFmtId="1" fontId="66" fillId="38" borderId="158" xfId="0" applyNumberFormat="1" applyFont="1" applyFill="1" applyBorder="1" applyAlignment="1">
      <alignment horizontal="center" vertical="center"/>
    </xf>
    <xf numFmtId="0" fontId="51" fillId="0" borderId="43" xfId="82" applyFont="1" applyBorder="1" applyAlignment="1">
      <alignment vertical="center"/>
    </xf>
    <xf numFmtId="0" fontId="15" fillId="0" borderId="63" xfId="82" applyFont="1" applyBorder="1" applyAlignment="1">
      <alignment vertical="center" wrapText="1"/>
    </xf>
    <xf numFmtId="0" fontId="57" fillId="0" borderId="6" xfId="103" applyFont="1" applyBorder="1" applyAlignment="1">
      <alignment vertical="center"/>
    </xf>
    <xf numFmtId="0" fontId="73" fillId="0" borderId="17" xfId="82" applyFont="1" applyBorder="1" applyAlignment="1">
      <alignment horizontal="center"/>
    </xf>
    <xf numFmtId="0" fontId="73" fillId="0" borderId="16" xfId="103" applyFont="1" applyBorder="1" applyAlignment="1">
      <alignment horizontal="center"/>
    </xf>
    <xf numFmtId="4" fontId="59" fillId="0" borderId="6" xfId="103" applyNumberFormat="1" applyFont="1" applyBorder="1" applyAlignment="1">
      <alignment horizontal="center"/>
    </xf>
    <xf numFmtId="4" fontId="73" fillId="0" borderId="6" xfId="103" applyNumberFormat="1" applyFont="1" applyBorder="1" applyAlignment="1">
      <alignment horizontal="center"/>
    </xf>
    <xf numFmtId="0" fontId="7" fillId="0" borderId="13" xfId="82" applyBorder="1"/>
    <xf numFmtId="0" fontId="111" fillId="33" borderId="136" xfId="0" applyFont="1" applyFill="1" applyBorder="1" applyAlignment="1">
      <alignment horizontal="center" wrapText="1"/>
    </xf>
    <xf numFmtId="0" fontId="160" fillId="0" borderId="136" xfId="0" applyFont="1" applyBorder="1"/>
    <xf numFmtId="0" fontId="29" fillId="0" borderId="0" xfId="88" applyFont="1"/>
    <xf numFmtId="0" fontId="160" fillId="0" borderId="136" xfId="0" applyFont="1" applyBorder="1" applyAlignment="1">
      <alignment horizontal="left"/>
    </xf>
    <xf numFmtId="0" fontId="111" fillId="33" borderId="136" xfId="0" applyFont="1" applyFill="1" applyBorder="1" applyAlignment="1">
      <alignment horizontal="right"/>
    </xf>
    <xf numFmtId="0" fontId="111" fillId="0" borderId="136" xfId="0" applyFont="1" applyBorder="1" applyAlignment="1">
      <alignment horizontal="right"/>
    </xf>
    <xf numFmtId="0" fontId="159" fillId="0" borderId="136" xfId="0" applyFont="1" applyBorder="1" applyAlignment="1">
      <alignment horizontal="center" wrapText="1"/>
    </xf>
    <xf numFmtId="0" fontId="111" fillId="0" borderId="136" xfId="0" applyFont="1" applyBorder="1"/>
    <xf numFmtId="0" fontId="157" fillId="0" borderId="136" xfId="3" applyFont="1" applyBorder="1"/>
    <xf numFmtId="0" fontId="16" fillId="0" borderId="136" xfId="3" applyFont="1" applyBorder="1"/>
    <xf numFmtId="0" fontId="29" fillId="0" borderId="136" xfId="89" applyFont="1" applyBorder="1" applyAlignment="1">
      <alignment horizontal="left" vertical="center" wrapText="1"/>
    </xf>
    <xf numFmtId="1" fontId="29" fillId="0" borderId="0" xfId="88" applyNumberFormat="1" applyFont="1"/>
    <xf numFmtId="0" fontId="29" fillId="0" borderId="136" xfId="88" applyFont="1" applyBorder="1" applyAlignment="1">
      <alignment horizontal="left" vertical="center" wrapText="1"/>
    </xf>
    <xf numFmtId="0" fontId="125" fillId="0" borderId="136" xfId="90" applyFont="1" applyBorder="1" applyAlignment="1">
      <alignment horizontal="left" vertical="center" wrapText="1"/>
    </xf>
    <xf numFmtId="0" fontId="125" fillId="0" borderId="136" xfId="89" applyFont="1" applyBorder="1" applyAlignment="1">
      <alignment horizontal="left" vertical="center" wrapText="1"/>
    </xf>
    <xf numFmtId="0" fontId="125" fillId="0" borderId="136" xfId="15" applyFont="1" applyBorder="1" applyAlignment="1">
      <alignment horizontal="left" vertical="center" wrapText="1"/>
    </xf>
    <xf numFmtId="0" fontId="125" fillId="0" borderId="136" xfId="88" applyFont="1" applyBorder="1" applyAlignment="1">
      <alignment horizontal="left" vertical="top" wrapText="1"/>
    </xf>
    <xf numFmtId="0" fontId="29" fillId="0" borderId="136" xfId="89" applyFont="1" applyBorder="1" applyAlignment="1">
      <alignment horizontal="left" wrapText="1"/>
    </xf>
    <xf numFmtId="0" fontId="125" fillId="0" borderId="136" xfId="88" applyFont="1" applyBorder="1" applyAlignment="1">
      <alignment horizontal="left" vertical="center" wrapText="1"/>
    </xf>
    <xf numFmtId="0" fontId="16" fillId="0" borderId="136" xfId="15" applyFont="1" applyBorder="1" applyAlignment="1">
      <alignment horizontal="left" vertical="center" wrapText="1"/>
    </xf>
    <xf numFmtId="0" fontId="157" fillId="0" borderId="136" xfId="15" applyFont="1" applyBorder="1" applyAlignment="1">
      <alignment horizontal="left" vertical="center" wrapText="1"/>
    </xf>
    <xf numFmtId="0" fontId="29" fillId="0" borderId="136" xfId="88" applyFont="1" applyBorder="1" applyAlignment="1">
      <alignment horizontal="left" wrapText="1"/>
    </xf>
    <xf numFmtId="0" fontId="29" fillId="0" borderId="136" xfId="4" applyFont="1" applyBorder="1" applyAlignment="1">
      <alignment horizontal="left" vertical="center" wrapText="1"/>
    </xf>
    <xf numFmtId="0" fontId="125" fillId="0" borderId="136" xfId="4" applyFont="1" applyBorder="1" applyAlignment="1">
      <alignment horizontal="left" vertical="top" wrapText="1"/>
    </xf>
    <xf numFmtId="0" fontId="158" fillId="0" borderId="136" xfId="88" applyFont="1" applyBorder="1" applyAlignment="1">
      <alignment horizontal="left" vertical="top" wrapText="1"/>
    </xf>
    <xf numFmtId="0" fontId="111" fillId="0" borderId="136" xfId="0" applyFont="1" applyBorder="1" applyAlignment="1">
      <alignment horizontal="left" vertical="center" wrapText="1"/>
    </xf>
    <xf numFmtId="0" fontId="29" fillId="8" borderId="136" xfId="15" applyFont="1" applyFill="1" applyBorder="1" applyAlignment="1">
      <alignment horizontal="left" vertical="center" wrapText="1"/>
    </xf>
    <xf numFmtId="0" fontId="125" fillId="0" borderId="136" xfId="88" applyFont="1" applyBorder="1" applyAlignment="1">
      <alignment horizontal="left" wrapText="1"/>
    </xf>
    <xf numFmtId="1" fontId="29" fillId="0" borderId="136" xfId="91" applyNumberFormat="1" applyFont="1" applyBorder="1" applyAlignment="1">
      <alignment horizontal="left" vertical="center" wrapText="1"/>
    </xf>
    <xf numFmtId="0" fontId="29" fillId="0" borderId="136" xfId="90" applyFont="1" applyBorder="1" applyAlignment="1">
      <alignment horizontal="left" vertical="center" wrapText="1"/>
    </xf>
    <xf numFmtId="0" fontId="158" fillId="0" borderId="136" xfId="0" applyFont="1" applyBorder="1" applyAlignment="1">
      <alignment horizontal="left" vertical="center"/>
    </xf>
    <xf numFmtId="0" fontId="158" fillId="0" borderId="136" xfId="0" applyFont="1" applyBorder="1" applyAlignment="1">
      <alignment horizontal="left" vertical="center" wrapText="1"/>
    </xf>
    <xf numFmtId="49" fontId="125" fillId="0" borderId="136" xfId="4" applyNumberFormat="1" applyFont="1" applyBorder="1" applyAlignment="1">
      <alignment horizontal="left" vertical="top" wrapText="1"/>
    </xf>
    <xf numFmtId="0" fontId="29" fillId="0" borderId="136" xfId="4" applyFont="1" applyBorder="1" applyAlignment="1">
      <alignment horizontal="left" wrapText="1"/>
    </xf>
    <xf numFmtId="0" fontId="125" fillId="0" borderId="136" xfId="88" applyFont="1" applyBorder="1" applyAlignment="1" applyProtection="1">
      <alignment horizontal="left" vertical="top" wrapText="1" readingOrder="1"/>
      <protection locked="0"/>
    </xf>
    <xf numFmtId="0" fontId="29" fillId="0" borderId="136" xfId="88" quotePrefix="1" applyFont="1" applyBorder="1" applyAlignment="1">
      <alignment horizontal="left" vertical="center" wrapText="1"/>
    </xf>
    <xf numFmtId="0" fontId="29" fillId="0" borderId="136" xfId="89" applyFont="1" applyBorder="1" applyAlignment="1">
      <alignment horizontal="left" vertical="top" wrapText="1"/>
    </xf>
    <xf numFmtId="49" fontId="29" fillId="0" borderId="136" xfId="89" applyNumberFormat="1" applyFont="1" applyBorder="1" applyAlignment="1">
      <alignment horizontal="left" vertical="center" wrapText="1"/>
    </xf>
    <xf numFmtId="0" fontId="158" fillId="0" borderId="136" xfId="88" applyFont="1" applyBorder="1" applyAlignment="1">
      <alignment horizontal="left" wrapText="1"/>
    </xf>
    <xf numFmtId="46" fontId="29" fillId="0" borderId="136" xfId="89" applyNumberFormat="1" applyFont="1" applyBorder="1" applyAlignment="1">
      <alignment horizontal="left" vertical="center" wrapText="1"/>
    </xf>
    <xf numFmtId="2" fontId="29" fillId="0" borderId="136" xfId="88" applyNumberFormat="1" applyFont="1" applyBorder="1" applyAlignment="1">
      <alignment horizontal="left" vertical="center" wrapText="1"/>
    </xf>
    <xf numFmtId="0" fontId="157" fillId="0" borderId="136" xfId="0" applyFont="1" applyBorder="1" applyAlignment="1">
      <alignment horizontal="left" vertical="center" wrapText="1"/>
    </xf>
    <xf numFmtId="0" fontId="157" fillId="8" borderId="136" xfId="15" applyFont="1" applyFill="1" applyBorder="1" applyAlignment="1">
      <alignment horizontal="left" vertical="center" wrapText="1"/>
    </xf>
    <xf numFmtId="0" fontId="157" fillId="0" borderId="136" xfId="0" applyFont="1" applyBorder="1" applyAlignment="1">
      <alignment horizontal="left"/>
    </xf>
    <xf numFmtId="0" fontId="157" fillId="0" borderId="136" xfId="0" applyFont="1" applyBorder="1" applyAlignment="1">
      <alignment horizontal="left" wrapText="1"/>
    </xf>
    <xf numFmtId="0" fontId="16" fillId="0" borderId="136" xfId="0" applyFont="1" applyBorder="1" applyAlignment="1">
      <alignment horizontal="left"/>
    </xf>
    <xf numFmtId="0" fontId="157" fillId="0" borderId="136" xfId="16" applyFont="1" applyBorder="1" applyAlignment="1">
      <alignment horizontal="left" vertical="center" wrapText="1"/>
    </xf>
    <xf numFmtId="0" fontId="16" fillId="0" borderId="136" xfId="15" applyFont="1" applyBorder="1" applyAlignment="1">
      <alignment horizontal="left" vertical="center"/>
    </xf>
    <xf numFmtId="0" fontId="157" fillId="8" borderId="136" xfId="15" applyFont="1" applyFill="1" applyBorder="1" applyAlignment="1">
      <alignment horizontal="left" vertical="center"/>
    </xf>
    <xf numFmtId="0" fontId="29" fillId="0" borderId="136" xfId="15" applyFont="1" applyBorder="1" applyAlignment="1">
      <alignment horizontal="left" vertical="center"/>
    </xf>
    <xf numFmtId="0" fontId="125" fillId="8" borderId="136" xfId="0" applyFont="1" applyFill="1" applyBorder="1" applyAlignment="1">
      <alignment horizontal="left" wrapText="1"/>
    </xf>
    <xf numFmtId="0" fontId="29" fillId="0" borderId="136" xfId="0" applyFont="1" applyBorder="1" applyAlignment="1">
      <alignment horizontal="left" vertical="center" wrapText="1"/>
    </xf>
    <xf numFmtId="0" fontId="157" fillId="0" borderId="136" xfId="15" applyFont="1" applyBorder="1" applyAlignment="1">
      <alignment horizontal="left" wrapText="1"/>
    </xf>
    <xf numFmtId="0" fontId="29" fillId="0" borderId="136" xfId="15" applyFont="1" applyBorder="1" applyAlignment="1">
      <alignment horizontal="left" vertical="center" wrapText="1"/>
    </xf>
    <xf numFmtId="0" fontId="16" fillId="8" borderId="136" xfId="15" applyFont="1" applyFill="1" applyBorder="1" applyAlignment="1">
      <alignment horizontal="left" vertical="center" wrapText="1"/>
    </xf>
    <xf numFmtId="0" fontId="158" fillId="8" borderId="136" xfId="0" applyFont="1" applyFill="1" applyBorder="1" applyAlignment="1">
      <alignment horizontal="left" vertical="center" wrapText="1"/>
    </xf>
    <xf numFmtId="0" fontId="125" fillId="0" borderId="136" xfId="0" applyFont="1" applyBorder="1" applyAlignment="1">
      <alignment horizontal="left"/>
    </xf>
    <xf numFmtId="0" fontId="16" fillId="0" borderId="136" xfId="19" applyFont="1" applyBorder="1" applyAlignment="1">
      <alignment horizontal="left" vertical="center" wrapText="1"/>
    </xf>
    <xf numFmtId="0" fontId="125" fillId="0" borderId="136" xfId="0" applyFont="1" applyBorder="1" applyAlignment="1">
      <alignment horizontal="left" wrapText="1"/>
    </xf>
    <xf numFmtId="0" fontId="123" fillId="0" borderId="136" xfId="19" applyFont="1" applyBorder="1" applyAlignment="1">
      <alignment horizontal="left" vertical="center" wrapText="1"/>
    </xf>
    <xf numFmtId="0" fontId="157" fillId="8" borderId="136" xfId="0" applyFont="1" applyFill="1" applyBorder="1" applyAlignment="1">
      <alignment horizontal="left"/>
    </xf>
    <xf numFmtId="0" fontId="157" fillId="8" borderId="136" xfId="0" applyFont="1" applyFill="1" applyBorder="1" applyAlignment="1">
      <alignment horizontal="left" vertical="top" wrapText="1"/>
    </xf>
    <xf numFmtId="0" fontId="111" fillId="0" borderId="136" xfId="0" applyFont="1" applyBorder="1" applyAlignment="1">
      <alignment horizontal="left" vertical="center"/>
    </xf>
    <xf numFmtId="0" fontId="157" fillId="0" borderId="136" xfId="0" applyFont="1" applyBorder="1" applyAlignment="1">
      <alignment horizontal="left" vertical="top" wrapText="1"/>
    </xf>
    <xf numFmtId="0" fontId="37" fillId="0" borderId="136" xfId="0" applyFont="1" applyBorder="1" applyAlignment="1">
      <alignment horizontal="left" vertical="center" wrapText="1"/>
    </xf>
    <xf numFmtId="0" fontId="16" fillId="0" borderId="136" xfId="15" applyFont="1" applyBorder="1" applyAlignment="1">
      <alignment horizontal="left" vertical="top" wrapText="1"/>
    </xf>
    <xf numFmtId="0" fontId="111" fillId="0" borderId="0" xfId="0" applyFont="1" applyAlignment="1">
      <alignment horizontal="right"/>
    </xf>
    <xf numFmtId="0" fontId="0" fillId="0" borderId="0" xfId="0" applyAlignment="1">
      <alignment horizontal="left"/>
    </xf>
    <xf numFmtId="4" fontId="132" fillId="0" borderId="134" xfId="2" applyNumberFormat="1" applyFont="1" applyBorder="1" applyAlignment="1" applyProtection="1">
      <alignment horizontal="left" vertical="center" indent="1"/>
    </xf>
    <xf numFmtId="4" fontId="133" fillId="28" borderId="137" xfId="3" applyNumberFormat="1" applyFont="1" applyFill="1" applyBorder="1" applyAlignment="1">
      <alignment horizontal="center" vertical="center"/>
    </xf>
    <xf numFmtId="4" fontId="133" fillId="28" borderId="137" xfId="3" applyNumberFormat="1" applyFont="1" applyFill="1" applyBorder="1" applyAlignment="1">
      <alignment horizontal="right" vertical="center"/>
    </xf>
    <xf numFmtId="4" fontId="169" fillId="0" borderId="136" xfId="0" applyNumberFormat="1" applyFont="1" applyBorder="1"/>
    <xf numFmtId="4" fontId="184" fillId="0" borderId="0" xfId="0" applyNumberFormat="1" applyFont="1"/>
    <xf numFmtId="49" fontId="185" fillId="28" borderId="136" xfId="5" applyNumberFormat="1" applyFont="1" applyFill="1" applyBorder="1"/>
    <xf numFmtId="0" fontId="185" fillId="28" borderId="136" xfId="3" applyFont="1" applyFill="1" applyBorder="1" applyAlignment="1">
      <alignment horizontal="left" vertical="center" wrapText="1"/>
    </xf>
    <xf numFmtId="1" fontId="150" fillId="0" borderId="136" xfId="3" applyNumberFormat="1" applyFont="1" applyBorder="1" applyAlignment="1">
      <alignment horizontal="right" vertical="center"/>
    </xf>
    <xf numFmtId="4" fontId="150" fillId="0" borderId="136" xfId="3" applyNumberFormat="1" applyFont="1" applyBorder="1" applyAlignment="1">
      <alignment horizontal="right" vertical="center"/>
    </xf>
    <xf numFmtId="0" fontId="149" fillId="0" borderId="136" xfId="5" applyFont="1" applyBorder="1"/>
    <xf numFmtId="0" fontId="185" fillId="28" borderId="136" xfId="5" applyFont="1" applyFill="1" applyBorder="1"/>
    <xf numFmtId="0" fontId="149" fillId="0" borderId="136" xfId="3" applyFont="1" applyBorder="1" applyAlignment="1">
      <alignment vertical="top" wrapText="1"/>
    </xf>
    <xf numFmtId="0" fontId="149" fillId="28" borderId="136" xfId="5" applyFont="1" applyFill="1" applyBorder="1"/>
    <xf numFmtId="0" fontId="149" fillId="0" borderId="0" xfId="3" applyFont="1" applyAlignment="1">
      <alignment horizontal="left" vertical="center" wrapText="1"/>
    </xf>
    <xf numFmtId="49" fontId="149" fillId="0" borderId="138" xfId="5" applyNumberFormat="1" applyFont="1" applyBorder="1"/>
    <xf numFmtId="3" fontId="80" fillId="0" borderId="136" xfId="3" applyNumberFormat="1" applyFont="1" applyBorder="1"/>
    <xf numFmtId="4" fontId="150" fillId="0" borderId="136" xfId="3" applyNumberFormat="1" applyFont="1" applyBorder="1"/>
    <xf numFmtId="1" fontId="138" fillId="0" borderId="136" xfId="3" applyNumberFormat="1" applyFont="1" applyBorder="1" applyAlignment="1">
      <alignment horizontal="right" vertical="center"/>
    </xf>
    <xf numFmtId="1" fontId="150" fillId="8" borderId="136" xfId="3" applyNumberFormat="1" applyFont="1" applyFill="1" applyBorder="1"/>
    <xf numFmtId="1" fontId="150" fillId="0" borderId="136" xfId="3" applyNumberFormat="1" applyFont="1" applyBorder="1"/>
    <xf numFmtId="0" fontId="150" fillId="8" borderId="136" xfId="3" applyFont="1" applyFill="1" applyBorder="1" applyAlignment="1">
      <alignment horizontal="right" vertical="center"/>
    </xf>
    <xf numFmtId="0" fontId="150" fillId="0" borderId="136" xfId="3" applyFont="1" applyBorder="1" applyAlignment="1">
      <alignment horizontal="right" vertical="center"/>
    </xf>
    <xf numFmtId="0" fontId="138" fillId="0" borderId="136" xfId="3" applyFont="1" applyBorder="1" applyAlignment="1">
      <alignment horizontal="right" vertical="center"/>
    </xf>
    <xf numFmtId="49" fontId="169" fillId="37" borderId="136" xfId="99" applyNumberFormat="1" applyFont="1" applyBorder="1"/>
    <xf numFmtId="0" fontId="169" fillId="37" borderId="136" xfId="99" applyFont="1" applyBorder="1" applyAlignment="1">
      <alignment horizontal="right" vertical="center"/>
    </xf>
    <xf numFmtId="4" fontId="169" fillId="37" borderId="136" xfId="99" applyNumberFormat="1" applyFont="1" applyBorder="1" applyAlignment="1">
      <alignment horizontal="right" vertical="center"/>
    </xf>
    <xf numFmtId="3" fontId="138" fillId="0" borderId="136" xfId="3" applyNumberFormat="1" applyFont="1" applyBorder="1" applyAlignment="1">
      <alignment horizontal="right" vertical="center" wrapText="1"/>
    </xf>
    <xf numFmtId="3" fontId="138" fillId="0" borderId="136" xfId="3" applyNumberFormat="1" applyFont="1" applyBorder="1" applyAlignment="1">
      <alignment horizontal="right" vertical="center"/>
    </xf>
    <xf numFmtId="0" fontId="138" fillId="0" borderId="136" xfId="3" applyFont="1" applyBorder="1"/>
    <xf numFmtId="0" fontId="150" fillId="8" borderId="136" xfId="3" applyFont="1" applyFill="1" applyBorder="1"/>
    <xf numFmtId="164" fontId="31" fillId="33" borderId="133" xfId="1" applyNumberFormat="1" applyFont="1" applyFill="1" applyBorder="1">
      <alignment vertical="center"/>
    </xf>
    <xf numFmtId="164" fontId="10" fillId="33" borderId="135" xfId="1" applyNumberFormat="1" applyFont="1" applyFill="1" applyBorder="1" applyAlignment="1">
      <alignment horizontal="right" vertical="center"/>
    </xf>
    <xf numFmtId="165" fontId="6" fillId="0" borderId="134" xfId="2" applyNumberFormat="1" applyFont="1" applyBorder="1" applyAlignment="1" applyProtection="1">
      <alignment horizontal="left" vertical="center"/>
    </xf>
    <xf numFmtId="165" fontId="32" fillId="0" borderId="134" xfId="2" applyNumberFormat="1" applyFont="1" applyBorder="1" applyAlignment="1" applyProtection="1">
      <alignment horizontal="left" vertical="center" indent="1"/>
    </xf>
    <xf numFmtId="165" fontId="34" fillId="0" borderId="134" xfId="2" applyNumberFormat="1" applyFont="1" applyBorder="1" applyAlignment="1" applyProtection="1">
      <alignment horizontal="left" vertical="center"/>
    </xf>
    <xf numFmtId="0" fontId="38" fillId="0" borderId="136" xfId="3" applyFont="1" applyBorder="1" applyAlignment="1">
      <alignment horizontal="center" vertical="center" wrapText="1"/>
    </xf>
    <xf numFmtId="49" fontId="74" fillId="3" borderId="136" xfId="3" applyNumberFormat="1" applyFont="1" applyFill="1" applyBorder="1"/>
    <xf numFmtId="0" fontId="125" fillId="0" borderId="138" xfId="3" applyFont="1" applyBorder="1" applyAlignment="1">
      <alignment horizontal="center" vertical="center"/>
    </xf>
    <xf numFmtId="0" fontId="148" fillId="0" borderId="136" xfId="3" applyFont="1" applyBorder="1" applyAlignment="1">
      <alignment vertical="center" wrapText="1"/>
    </xf>
    <xf numFmtId="0" fontId="125" fillId="0" borderId="136" xfId="3" applyFont="1" applyBorder="1" applyAlignment="1">
      <alignment horizontal="center" vertical="center"/>
    </xf>
    <xf numFmtId="0" fontId="125" fillId="0" borderId="136" xfId="3" applyFont="1" applyBorder="1" applyAlignment="1">
      <alignment horizontal="center" vertical="center" wrapText="1"/>
    </xf>
    <xf numFmtId="4" fontId="29" fillId="0" borderId="136" xfId="3" applyNumberFormat="1" applyFont="1" applyBorder="1" applyAlignment="1">
      <alignment horizontal="center" vertical="center"/>
    </xf>
    <xf numFmtId="0" fontId="57" fillId="0" borderId="136" xfId="93" applyFont="1" applyBorder="1" applyAlignment="1">
      <alignment horizontal="center" vertical="center"/>
    </xf>
    <xf numFmtId="4" fontId="57" fillId="0" borderId="136" xfId="3" applyNumberFormat="1" applyFont="1" applyBorder="1" applyAlignment="1">
      <alignment horizontal="center" vertical="center"/>
    </xf>
    <xf numFmtId="0" fontId="29" fillId="8" borderId="138" xfId="3" applyFont="1" applyFill="1" applyBorder="1" applyAlignment="1">
      <alignment horizontal="center" vertical="center"/>
    </xf>
    <xf numFmtId="1" fontId="29" fillId="0" borderId="136" xfId="93" applyNumberFormat="1" applyFont="1" applyBorder="1" applyAlignment="1">
      <alignment horizontal="center" vertical="center"/>
    </xf>
    <xf numFmtId="0" fontId="29" fillId="0" borderId="136" xfId="93" applyFont="1" applyBorder="1" applyAlignment="1">
      <alignment horizontal="center" vertical="center"/>
    </xf>
    <xf numFmtId="166" fontId="125" fillId="0" borderId="136" xfId="3" applyNumberFormat="1" applyFont="1" applyBorder="1" applyAlignment="1">
      <alignment horizontal="center" vertical="center" wrapText="1"/>
    </xf>
    <xf numFmtId="2" fontId="125" fillId="0" borderId="136" xfId="3" applyNumberFormat="1" applyFont="1" applyBorder="1" applyAlignment="1">
      <alignment horizontal="center" vertical="center" wrapText="1"/>
    </xf>
    <xf numFmtId="0" fontId="111" fillId="0" borderId="136" xfId="0" applyFont="1" applyBorder="1" applyAlignment="1">
      <alignment horizontal="center"/>
    </xf>
    <xf numFmtId="0" fontId="57" fillId="6" borderId="136" xfId="3" applyFont="1" applyFill="1" applyBorder="1" applyAlignment="1">
      <alignment horizontal="center" vertical="center"/>
    </xf>
    <xf numFmtId="0" fontId="71" fillId="6" borderId="138" xfId="3" applyFont="1" applyFill="1" applyBorder="1" applyAlignment="1">
      <alignment vertical="center" wrapText="1"/>
    </xf>
    <xf numFmtId="0" fontId="73" fillId="6" borderId="139" xfId="3" applyFont="1" applyFill="1" applyBorder="1" applyAlignment="1">
      <alignment vertical="center" wrapText="1"/>
    </xf>
    <xf numFmtId="0" fontId="71" fillId="6" borderId="139" xfId="3" applyFont="1" applyFill="1" applyBorder="1" applyAlignment="1">
      <alignment vertical="center" wrapText="1"/>
    </xf>
    <xf numFmtId="165" fontId="11" fillId="0" borderId="133" xfId="2" applyNumberFormat="1" applyFont="1" applyBorder="1" applyProtection="1">
      <alignment horizontal="left" vertical="center" wrapText="1"/>
    </xf>
    <xf numFmtId="165" fontId="11" fillId="0" borderId="134" xfId="2" applyNumberFormat="1" applyFont="1" applyBorder="1" applyProtection="1">
      <alignment horizontal="left" vertical="center" wrapText="1"/>
    </xf>
    <xf numFmtId="0" fontId="8" fillId="0" borderId="136" xfId="3" applyFont="1" applyBorder="1" applyAlignment="1">
      <alignment wrapText="1"/>
    </xf>
    <xf numFmtId="4" fontId="16" fillId="0" borderId="136" xfId="3" applyNumberFormat="1" applyFont="1" applyBorder="1"/>
    <xf numFmtId="4" fontId="72" fillId="0" borderId="136" xfId="3" applyNumberFormat="1" applyFont="1" applyBorder="1"/>
    <xf numFmtId="0" fontId="8" fillId="0" borderId="136" xfId="3" applyFont="1" applyBorder="1" applyAlignment="1">
      <alignment horizontal="left" wrapText="1"/>
    </xf>
    <xf numFmtId="4" fontId="59" fillId="0" borderId="136" xfId="3" applyNumberFormat="1" applyFont="1" applyBorder="1"/>
    <xf numFmtId="4" fontId="73" fillId="0" borderId="136" xfId="3" applyNumberFormat="1" applyFont="1" applyBorder="1"/>
    <xf numFmtId="0" fontId="59" fillId="28" borderId="136" xfId="3" applyFont="1" applyFill="1" applyBorder="1" applyAlignment="1">
      <alignment wrapText="1"/>
    </xf>
    <xf numFmtId="4" fontId="59" fillId="28" borderId="136" xfId="3" applyNumberFormat="1" applyFont="1" applyFill="1" applyBorder="1"/>
    <xf numFmtId="4" fontId="73" fillId="28" borderId="136" xfId="3" applyNumberFormat="1" applyFont="1" applyFill="1" applyBorder="1"/>
    <xf numFmtId="4" fontId="47" fillId="6" borderId="136" xfId="3" applyNumberFormat="1" applyFont="1" applyFill="1" applyBorder="1" applyAlignment="1">
      <alignment vertical="center" wrapText="1"/>
    </xf>
    <xf numFmtId="4" fontId="71" fillId="6" borderId="136" xfId="3" applyNumberFormat="1" applyFont="1" applyFill="1" applyBorder="1" applyAlignment="1">
      <alignment horizontal="center" vertical="center"/>
    </xf>
    <xf numFmtId="0" fontId="8" fillId="0" borderId="13" xfId="4" applyFont="1" applyBorder="1" applyAlignment="1">
      <alignment horizontal="left" vertical="center" wrapText="1"/>
    </xf>
    <xf numFmtId="0" fontId="8" fillId="0" borderId="77" xfId="4" applyFont="1" applyBorder="1" applyAlignment="1">
      <alignment horizontal="left" vertical="center"/>
    </xf>
    <xf numFmtId="0" fontId="8" fillId="0" borderId="77" xfId="4" applyFont="1" applyBorder="1" applyAlignment="1">
      <alignment horizontal="left" vertical="center" wrapText="1"/>
    </xf>
    <xf numFmtId="0" fontId="18" fillId="0" borderId="77" xfId="3" applyFont="1" applyBorder="1" applyAlignment="1">
      <alignment horizontal="left" vertical="center" wrapText="1"/>
    </xf>
    <xf numFmtId="0" fontId="18" fillId="0" borderId="77" xfId="3" applyFont="1" applyBorder="1" applyAlignment="1">
      <alignment horizontal="left" wrapText="1"/>
    </xf>
    <xf numFmtId="0" fontId="136" fillId="0" borderId="61" xfId="87" applyFill="1" applyAlignment="1">
      <alignment wrapText="1"/>
    </xf>
    <xf numFmtId="0" fontId="186" fillId="0" borderId="0" xfId="4" applyFont="1"/>
    <xf numFmtId="165" fontId="6" fillId="8" borderId="85" xfId="2" applyNumberFormat="1" applyFont="1" applyFill="1" applyBorder="1" applyAlignment="1" applyProtection="1">
      <alignment horizontal="left" vertical="center" wrapText="1" indent="1"/>
    </xf>
    <xf numFmtId="165" fontId="6" fillId="8" borderId="85" xfId="2" applyNumberFormat="1" applyFont="1" applyFill="1" applyBorder="1" applyAlignment="1" applyProtection="1">
      <alignment horizontal="right" vertical="center"/>
    </xf>
    <xf numFmtId="0" fontId="90" fillId="8" borderId="0" xfId="4" applyFont="1" applyFill="1"/>
    <xf numFmtId="0" fontId="18" fillId="8" borderId="77" xfId="3" applyFont="1" applyFill="1" applyBorder="1" applyAlignment="1" applyProtection="1">
      <alignment horizontal="left" vertical="center" wrapText="1"/>
      <protection locked="0"/>
    </xf>
    <xf numFmtId="0" fontId="90" fillId="8" borderId="0" xfId="4" applyFont="1" applyFill="1" applyAlignment="1">
      <alignment horizontal="left" vertical="center" wrapText="1"/>
    </xf>
    <xf numFmtId="0" fontId="90" fillId="8" borderId="0" xfId="4" applyFont="1" applyFill="1" applyAlignment="1">
      <alignment horizontal="left" wrapText="1"/>
    </xf>
    <xf numFmtId="0" fontId="90" fillId="8" borderId="0" xfId="4" applyFont="1" applyFill="1" applyAlignment="1">
      <alignment horizontal="left"/>
    </xf>
    <xf numFmtId="0" fontId="18" fillId="39" borderId="77" xfId="3" applyFont="1" applyFill="1" applyBorder="1" applyAlignment="1" applyProtection="1">
      <alignment horizontal="left" vertical="center" wrapText="1"/>
      <protection locked="0"/>
    </xf>
    <xf numFmtId="0" fontId="18" fillId="8" borderId="77" xfId="4" applyFont="1" applyFill="1" applyBorder="1" applyAlignment="1" applyProtection="1">
      <alignment horizontal="center" vertical="center" wrapText="1"/>
      <protection locked="0"/>
    </xf>
    <xf numFmtId="0" fontId="7" fillId="8" borderId="0" xfId="3" applyFill="1"/>
    <xf numFmtId="1" fontId="15" fillId="0" borderId="5" xfId="3" applyNumberFormat="1" applyFont="1" applyBorder="1" applyAlignment="1">
      <alignment horizontal="right" vertical="center"/>
    </xf>
    <xf numFmtId="1" fontId="15" fillId="0" borderId="19" xfId="3" applyNumberFormat="1" applyFont="1" applyBorder="1" applyAlignment="1">
      <alignment horizontal="right" vertical="center"/>
    </xf>
    <xf numFmtId="164" fontId="31" fillId="3" borderId="154" xfId="109" applyNumberFormat="1" applyFont="1" applyFill="1" applyBorder="1">
      <alignment vertical="center"/>
    </xf>
    <xf numFmtId="164" fontId="31" fillId="3" borderId="155" xfId="109" applyNumberFormat="1" applyFont="1" applyFill="1" applyBorder="1" applyAlignment="1">
      <alignment horizontal="right" vertical="center"/>
    </xf>
    <xf numFmtId="165" fontId="6" fillId="0" borderId="154" xfId="110" applyNumberFormat="1" applyFont="1" applyBorder="1" applyAlignment="1" applyProtection="1">
      <alignment horizontal="left" vertical="center"/>
    </xf>
    <xf numFmtId="165" fontId="6" fillId="0" borderId="156" xfId="110" applyNumberFormat="1" applyFont="1" applyBorder="1" applyAlignment="1" applyProtection="1">
      <alignment horizontal="left" vertical="center"/>
    </xf>
    <xf numFmtId="165" fontId="6" fillId="0" borderId="156" xfId="110" applyNumberFormat="1" applyFont="1" applyBorder="1" applyAlignment="1" applyProtection="1">
      <alignment horizontal="left" vertical="center" indent="1"/>
    </xf>
    <xf numFmtId="165" fontId="6" fillId="0" borderId="155" xfId="110" applyNumberFormat="1" applyFont="1" applyBorder="1" applyAlignment="1" applyProtection="1">
      <alignment horizontal="left" vertical="center" indent="1"/>
    </xf>
    <xf numFmtId="165" fontId="11" fillId="0" borderId="154" xfId="110" applyNumberFormat="1" applyFont="1" applyBorder="1" applyAlignment="1" applyProtection="1">
      <alignment horizontal="left" vertical="center"/>
    </xf>
    <xf numFmtId="165" fontId="11" fillId="0" borderId="156" xfId="110" applyNumberFormat="1" applyFont="1" applyBorder="1" applyAlignment="1" applyProtection="1">
      <alignment horizontal="left" vertical="center"/>
    </xf>
    <xf numFmtId="165" fontId="11" fillId="0" borderId="155" xfId="110" applyNumberFormat="1" applyFont="1" applyBorder="1" applyAlignment="1" applyProtection="1">
      <alignment horizontal="left" vertical="center"/>
    </xf>
    <xf numFmtId="0" fontId="37" fillId="0" borderId="76" xfId="82" applyFont="1" applyBorder="1" applyAlignment="1">
      <alignment horizontal="center" vertical="center" wrapText="1"/>
    </xf>
    <xf numFmtId="0" fontId="38" fillId="0" borderId="76" xfId="82" applyFont="1" applyBorder="1" applyAlignment="1">
      <alignment horizontal="center" vertical="center" wrapText="1"/>
    </xf>
    <xf numFmtId="0" fontId="38" fillId="0" borderId="163" xfId="82" applyFont="1" applyBorder="1" applyAlignment="1">
      <alignment horizontal="center" vertical="center" wrapText="1"/>
    </xf>
    <xf numFmtId="0" fontId="47" fillId="0" borderId="163" xfId="82" applyFont="1" applyBorder="1" applyAlignment="1">
      <alignment vertical="center"/>
    </xf>
    <xf numFmtId="0" fontId="41" fillId="8" borderId="163" xfId="81" applyFont="1" applyFill="1" applyBorder="1" applyAlignment="1">
      <alignment horizontal="center" vertical="center"/>
    </xf>
    <xf numFmtId="0" fontId="16" fillId="0" borderId="163" xfId="82" applyFont="1" applyBorder="1" applyAlignment="1">
      <alignment vertical="center"/>
    </xf>
    <xf numFmtId="0" fontId="41" fillId="8" borderId="163" xfId="81" applyFont="1" applyFill="1" applyBorder="1" applyAlignment="1">
      <alignment vertical="center"/>
    </xf>
    <xf numFmtId="2" fontId="15" fillId="8" borderId="163" xfId="81" applyNumberFormat="1" applyFont="1" applyFill="1" applyBorder="1" applyAlignment="1">
      <alignment vertical="center"/>
    </xf>
    <xf numFmtId="4" fontId="15" fillId="8" borderId="163" xfId="81" applyNumberFormat="1" applyFont="1" applyFill="1" applyBorder="1" applyAlignment="1">
      <alignment vertical="center"/>
    </xf>
    <xf numFmtId="0" fontId="89" fillId="0" borderId="164" xfId="82" applyFont="1" applyBorder="1" applyAlignment="1">
      <alignment vertical="center" wrapText="1"/>
    </xf>
    <xf numFmtId="0" fontId="89" fillId="0" borderId="165" xfId="82" applyFont="1" applyBorder="1" applyAlignment="1">
      <alignment vertical="center" wrapText="1"/>
    </xf>
    <xf numFmtId="0" fontId="15" fillId="8" borderId="163" xfId="81" applyFont="1" applyFill="1" applyBorder="1" applyAlignment="1">
      <alignment vertical="center"/>
    </xf>
    <xf numFmtId="0" fontId="29" fillId="0" borderId="163" xfId="82" applyFont="1" applyBorder="1" applyAlignment="1">
      <alignment vertical="center"/>
    </xf>
    <xf numFmtId="0" fontId="57" fillId="0" borderId="163" xfId="103" applyFont="1" applyBorder="1" applyAlignment="1">
      <alignment vertical="center"/>
    </xf>
    <xf numFmtId="0" fontId="170" fillId="0" borderId="166" xfId="82" applyFont="1" applyBorder="1" applyAlignment="1">
      <alignment horizontal="center" vertical="center"/>
    </xf>
    <xf numFmtId="0" fontId="59" fillId="0" borderId="163" xfId="108" applyFont="1" applyBorder="1" applyAlignment="1">
      <alignment horizontal="left" vertical="top" wrapText="1"/>
    </xf>
    <xf numFmtId="0" fontId="59" fillId="0" borderId="165" xfId="108" applyFont="1" applyBorder="1" applyAlignment="1">
      <alignment horizontal="left" vertical="top" wrapText="1"/>
    </xf>
    <xf numFmtId="0" fontId="59" fillId="0" borderId="163" xfId="82" applyFont="1" applyBorder="1" applyAlignment="1">
      <alignment horizontal="center"/>
    </xf>
    <xf numFmtId="0" fontId="126" fillId="0" borderId="165" xfId="82" applyFont="1" applyBorder="1"/>
    <xf numFmtId="0" fontId="59" fillId="0" borderId="165" xfId="82" applyFont="1" applyBorder="1"/>
    <xf numFmtId="0" fontId="125" fillId="0" borderId="164" xfId="82" applyFont="1" applyBorder="1" applyAlignment="1">
      <alignment vertical="center" wrapText="1"/>
    </xf>
    <xf numFmtId="0" fontId="125" fillId="0" borderId="165" xfId="82" applyFont="1" applyBorder="1" applyAlignment="1">
      <alignment vertical="center" wrapText="1"/>
    </xf>
    <xf numFmtId="0" fontId="57" fillId="0" borderId="163" xfId="82" applyFont="1" applyBorder="1" applyAlignment="1">
      <alignment vertical="center"/>
    </xf>
    <xf numFmtId="0" fontId="57" fillId="0" borderId="163" xfId="82" applyFont="1" applyBorder="1" applyAlignment="1">
      <alignment horizontal="center" vertical="center"/>
    </xf>
    <xf numFmtId="0" fontId="15" fillId="0" borderId="167" xfId="82" applyFont="1" applyBorder="1"/>
    <xf numFmtId="0" fontId="15" fillId="0" borderId="166" xfId="82" applyFont="1" applyBorder="1"/>
    <xf numFmtId="0" fontId="29" fillId="0" borderId="164" xfId="82" applyFont="1" applyBorder="1" applyAlignment="1">
      <alignment horizontal="center" wrapText="1"/>
    </xf>
    <xf numFmtId="0" fontId="29" fillId="0" borderId="168" xfId="82" applyFont="1" applyBorder="1" applyAlignment="1">
      <alignment horizontal="center" wrapText="1"/>
    </xf>
    <xf numFmtId="0" fontId="57" fillId="0" borderId="168" xfId="82" applyFont="1" applyBorder="1" applyAlignment="1">
      <alignment horizontal="center" wrapText="1"/>
    </xf>
    <xf numFmtId="0" fontId="57" fillId="0" borderId="169" xfId="82" applyFont="1" applyBorder="1" applyAlignment="1">
      <alignment horizontal="center" wrapText="1"/>
    </xf>
    <xf numFmtId="0" fontId="29" fillId="0" borderId="163" xfId="82" applyFont="1" applyBorder="1" applyAlignment="1">
      <alignment horizontal="center" wrapText="1"/>
    </xf>
    <xf numFmtId="0" fontId="57" fillId="0" borderId="163" xfId="82" applyFont="1" applyBorder="1" applyAlignment="1">
      <alignment horizontal="center" wrapText="1"/>
    </xf>
    <xf numFmtId="0" fontId="57" fillId="0" borderId="163" xfId="103" applyFont="1" applyBorder="1" applyAlignment="1">
      <alignment horizontal="center" wrapText="1"/>
    </xf>
    <xf numFmtId="0" fontId="29" fillId="0" borderId="166" xfId="82" applyFont="1" applyBorder="1" applyAlignment="1">
      <alignment wrapText="1"/>
    </xf>
    <xf numFmtId="0" fontId="29" fillId="0" borderId="160" xfId="82" applyFont="1" applyBorder="1" applyAlignment="1">
      <alignment horizontal="center"/>
    </xf>
    <xf numFmtId="0" fontId="57" fillId="0" borderId="160" xfId="82" applyFont="1" applyBorder="1" applyAlignment="1">
      <alignment horizontal="center"/>
    </xf>
    <xf numFmtId="0" fontId="57" fillId="0" borderId="162" xfId="82" applyFont="1" applyBorder="1" applyAlignment="1">
      <alignment horizontal="center"/>
    </xf>
    <xf numFmtId="0" fontId="57" fillId="0" borderId="159" xfId="82" applyFont="1" applyBorder="1" applyAlignment="1">
      <alignment horizontal="center"/>
    </xf>
    <xf numFmtId="0" fontId="29" fillId="0" borderId="162" xfId="82" applyFont="1" applyBorder="1"/>
    <xf numFmtId="0" fontId="59" fillId="0" borderId="164" xfId="82" applyFont="1" applyBorder="1" applyAlignment="1">
      <alignment horizontal="center"/>
    </xf>
    <xf numFmtId="0" fontId="73" fillId="0" borderId="163" xfId="82" applyFont="1" applyBorder="1" applyAlignment="1">
      <alignment horizontal="center"/>
    </xf>
    <xf numFmtId="0" fontId="73" fillId="0" borderId="170" xfId="82" applyFont="1" applyBorder="1" applyAlignment="1">
      <alignment horizontal="center"/>
    </xf>
    <xf numFmtId="0" fontId="59" fillId="0" borderId="170" xfId="82" applyFont="1" applyBorder="1"/>
    <xf numFmtId="0" fontId="29" fillId="0" borderId="164" xfId="82" applyFont="1" applyBorder="1" applyAlignment="1">
      <alignment horizontal="center"/>
    </xf>
    <xf numFmtId="0" fontId="29" fillId="0" borderId="163" xfId="82" applyFont="1" applyBorder="1" applyAlignment="1">
      <alignment horizontal="center"/>
    </xf>
    <xf numFmtId="0" fontId="57" fillId="0" borderId="163" xfId="82" applyFont="1" applyBorder="1" applyAlignment="1">
      <alignment horizontal="center"/>
    </xf>
    <xf numFmtId="0" fontId="57" fillId="0" borderId="170" xfId="82" applyFont="1" applyBorder="1" applyAlignment="1">
      <alignment horizontal="center"/>
    </xf>
    <xf numFmtId="0" fontId="57" fillId="0" borderId="169" xfId="82" applyFont="1" applyBorder="1" applyAlignment="1">
      <alignment horizontal="center"/>
    </xf>
    <xf numFmtId="4" fontId="57" fillId="0" borderId="163" xfId="103" applyNumberFormat="1" applyFont="1" applyBorder="1" applyAlignment="1">
      <alignment horizontal="right"/>
    </xf>
    <xf numFmtId="0" fontId="29" fillId="0" borderId="170" xfId="82" applyFont="1" applyBorder="1"/>
    <xf numFmtId="0" fontId="59" fillId="0" borderId="171" xfId="82" applyFont="1" applyBorder="1" applyAlignment="1">
      <alignment horizontal="center"/>
    </xf>
    <xf numFmtId="0" fontId="59" fillId="0" borderId="172" xfId="82" applyFont="1" applyBorder="1"/>
    <xf numFmtId="0" fontId="29" fillId="0" borderId="171" xfId="82" applyFont="1" applyBorder="1" applyAlignment="1">
      <alignment horizontal="center"/>
    </xf>
    <xf numFmtId="0" fontId="29" fillId="0" borderId="173" xfId="82" applyFont="1" applyBorder="1" applyAlignment="1">
      <alignment horizontal="center"/>
    </xf>
    <xf numFmtId="0" fontId="73" fillId="0" borderId="173" xfId="82" applyFont="1" applyBorder="1" applyAlignment="1">
      <alignment horizontal="center"/>
    </xf>
    <xf numFmtId="0" fontId="57" fillId="0" borderId="173" xfId="82" applyFont="1" applyBorder="1" applyAlignment="1">
      <alignment horizontal="center"/>
    </xf>
    <xf numFmtId="0" fontId="57" fillId="0" borderId="172" xfId="82" applyFont="1" applyBorder="1" applyAlignment="1">
      <alignment horizontal="center"/>
    </xf>
    <xf numFmtId="0" fontId="57" fillId="0" borderId="174" xfId="82" applyFont="1" applyBorder="1" applyAlignment="1">
      <alignment horizontal="center"/>
    </xf>
    <xf numFmtId="4" fontId="57" fillId="0" borderId="173" xfId="103" applyNumberFormat="1" applyFont="1" applyBorder="1" applyAlignment="1">
      <alignment horizontal="right"/>
    </xf>
    <xf numFmtId="0" fontId="29" fillId="0" borderId="172" xfId="82" applyFont="1" applyBorder="1"/>
    <xf numFmtId="164" fontId="10" fillId="3" borderId="0" xfId="1" applyNumberFormat="1" applyFont="1" applyFill="1" applyBorder="1" applyAlignment="1">
      <alignment horizontal="right" vertical="center"/>
    </xf>
    <xf numFmtId="164" fontId="10" fillId="3" borderId="0" xfId="1" applyNumberFormat="1" applyFont="1" applyFill="1" applyBorder="1" applyAlignment="1">
      <alignment horizontal="center" vertical="center"/>
    </xf>
    <xf numFmtId="165" fontId="64" fillId="0" borderId="0" xfId="2" applyNumberFormat="1" applyFont="1" applyBorder="1" applyAlignment="1" applyProtection="1">
      <alignment horizontal="left" vertical="center"/>
    </xf>
    <xf numFmtId="0" fontId="8" fillId="0" borderId="78" xfId="3" applyFont="1" applyBorder="1" applyAlignment="1">
      <alignment horizontal="center" vertical="center"/>
    </xf>
    <xf numFmtId="0" fontId="8" fillId="0" borderId="136" xfId="3" applyFont="1" applyBorder="1" applyAlignment="1">
      <alignment vertical="center" wrapText="1"/>
    </xf>
    <xf numFmtId="1" fontId="132" fillId="28" borderId="136" xfId="3" applyNumberFormat="1" applyFont="1" applyFill="1" applyBorder="1" applyAlignment="1">
      <alignment horizontal="center" vertical="center"/>
    </xf>
    <xf numFmtId="1" fontId="187" fillId="0" borderId="136" xfId="3" applyNumberFormat="1" applyFont="1" applyBorder="1" applyAlignment="1">
      <alignment horizontal="center" vertical="center"/>
    </xf>
    <xf numFmtId="1" fontId="150" fillId="0" borderId="79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 wrapText="1"/>
    </xf>
    <xf numFmtId="0" fontId="8" fillId="0" borderId="140" xfId="3" applyFont="1" applyBorder="1" applyAlignment="1">
      <alignment vertical="center" wrapText="1"/>
    </xf>
    <xf numFmtId="0" fontId="133" fillId="0" borderId="78" xfId="3" applyFont="1" applyBorder="1" applyAlignment="1">
      <alignment horizontal="center" vertical="center"/>
    </xf>
    <xf numFmtId="0" fontId="133" fillId="0" borderId="140" xfId="3" applyFont="1" applyBorder="1" applyAlignment="1">
      <alignment vertical="center" wrapText="1"/>
    </xf>
    <xf numFmtId="1" fontId="150" fillId="0" borderId="136" xfId="3" applyNumberFormat="1" applyFont="1" applyBorder="1" applyAlignment="1">
      <alignment horizontal="center" vertical="center"/>
    </xf>
    <xf numFmtId="0" fontId="85" fillId="28" borderId="86" xfId="3" applyFont="1" applyFill="1" applyBorder="1" applyAlignment="1">
      <alignment vertical="center"/>
    </xf>
    <xf numFmtId="0" fontId="132" fillId="28" borderId="139" xfId="3" applyFont="1" applyFill="1" applyBorder="1" applyAlignment="1">
      <alignment vertical="center" wrapText="1"/>
    </xf>
    <xf numFmtId="1" fontId="150" fillId="28" borderId="139" xfId="3" applyNumberFormat="1" applyFont="1" applyFill="1" applyBorder="1" applyAlignment="1">
      <alignment horizontal="center" vertical="center"/>
    </xf>
    <xf numFmtId="1" fontId="150" fillId="28" borderId="79" xfId="3" applyNumberFormat="1" applyFont="1" applyFill="1" applyBorder="1" applyAlignment="1">
      <alignment horizontal="center" vertical="center"/>
    </xf>
    <xf numFmtId="0" fontId="18" fillId="28" borderId="86" xfId="3" applyFont="1" applyFill="1" applyBorder="1" applyAlignment="1">
      <alignment vertical="center"/>
    </xf>
    <xf numFmtId="0" fontId="132" fillId="28" borderId="140" xfId="3" applyFont="1" applyFill="1" applyBorder="1" applyAlignment="1">
      <alignment vertical="center" wrapText="1"/>
    </xf>
    <xf numFmtId="1" fontId="150" fillId="28" borderId="136" xfId="3" applyNumberFormat="1" applyFont="1" applyFill="1" applyBorder="1" applyAlignment="1">
      <alignment horizontal="center" vertical="center"/>
    </xf>
    <xf numFmtId="16" fontId="18" fillId="28" borderId="101" xfId="3" applyNumberFormat="1" applyFont="1" applyFill="1" applyBorder="1" applyAlignment="1">
      <alignment vertical="center"/>
    </xf>
    <xf numFmtId="16" fontId="132" fillId="28" borderId="150" xfId="3" quotePrefix="1" applyNumberFormat="1" applyFont="1" applyFill="1" applyBorder="1" applyAlignment="1">
      <alignment vertical="center" wrapText="1"/>
    </xf>
    <xf numFmtId="1" fontId="133" fillId="28" borderId="136" xfId="3" applyNumberFormat="1" applyFont="1" applyFill="1" applyBorder="1" applyAlignment="1">
      <alignment horizontal="center" vertical="center"/>
    </xf>
    <xf numFmtId="1" fontId="80" fillId="28" borderId="136" xfId="3" applyNumberFormat="1" applyFont="1" applyFill="1" applyBorder="1" applyAlignment="1">
      <alignment horizontal="center" vertical="center"/>
    </xf>
    <xf numFmtId="0" fontId="133" fillId="0" borderId="138" xfId="3" applyFont="1" applyBorder="1" applyAlignment="1">
      <alignment horizontal="center" wrapText="1"/>
    </xf>
    <xf numFmtId="0" fontId="133" fillId="0" borderId="136" xfId="3" applyFont="1" applyBorder="1" applyAlignment="1">
      <alignment wrapText="1"/>
    </xf>
    <xf numFmtId="0" fontId="133" fillId="0" borderId="138" xfId="3" applyFont="1" applyBorder="1" applyAlignment="1">
      <alignment horizontal="center" vertical="top" wrapText="1"/>
    </xf>
    <xf numFmtId="0" fontId="133" fillId="0" borderId="136" xfId="3" applyFont="1" applyBorder="1" applyAlignment="1">
      <alignment vertical="top" wrapText="1"/>
    </xf>
    <xf numFmtId="0" fontId="133" fillId="0" borderId="136" xfId="3" applyFont="1" applyBorder="1" applyAlignment="1">
      <alignment horizontal="center" vertical="top" wrapText="1"/>
    </xf>
    <xf numFmtId="0" fontId="133" fillId="0" borderId="140" xfId="3" applyFont="1" applyBorder="1" applyAlignment="1">
      <alignment vertical="top" wrapText="1"/>
    </xf>
    <xf numFmtId="0" fontId="8" fillId="0" borderId="136" xfId="3" applyFont="1" applyBorder="1" applyAlignment="1">
      <alignment horizontal="center"/>
    </xf>
    <xf numFmtId="0" fontId="8" fillId="0" borderId="140" xfId="15" applyFont="1" applyBorder="1" applyAlignment="1">
      <alignment wrapText="1"/>
    </xf>
    <xf numFmtId="16" fontId="18" fillId="0" borderId="136" xfId="3" quotePrefix="1" applyNumberFormat="1" applyFont="1" applyBorder="1" applyAlignment="1">
      <alignment horizontal="center" vertical="center"/>
    </xf>
    <xf numFmtId="0" fontId="18" fillId="0" borderId="140" xfId="3" applyFont="1" applyBorder="1" applyAlignment="1">
      <alignment horizontal="left" vertical="center"/>
    </xf>
    <xf numFmtId="16" fontId="18" fillId="28" borderId="86" xfId="3" quotePrefix="1" applyNumberFormat="1" applyFont="1" applyFill="1" applyBorder="1" applyAlignment="1">
      <alignment vertical="center"/>
    </xf>
    <xf numFmtId="16" fontId="18" fillId="28" borderId="140" xfId="3" quotePrefix="1" applyNumberFormat="1" applyFont="1" applyFill="1" applyBorder="1" applyAlignment="1">
      <alignment vertical="center"/>
    </xf>
    <xf numFmtId="16" fontId="18" fillId="0" borderId="78" xfId="3" quotePrefix="1" applyNumberFormat="1" applyFont="1" applyBorder="1" applyAlignment="1">
      <alignment horizontal="center" vertical="center"/>
    </xf>
    <xf numFmtId="0" fontId="18" fillId="0" borderId="136" xfId="3" applyFont="1" applyBorder="1" applyAlignment="1">
      <alignment horizontal="left" vertical="center"/>
    </xf>
    <xf numFmtId="0" fontId="18" fillId="0" borderId="101" xfId="3" applyFont="1" applyBorder="1" applyAlignment="1">
      <alignment vertical="center"/>
    </xf>
    <xf numFmtId="0" fontId="18" fillId="0" borderId="150" xfId="3" applyFont="1" applyBorder="1" applyAlignment="1">
      <alignment vertical="center"/>
    </xf>
    <xf numFmtId="1" fontId="150" fillId="0" borderId="128" xfId="3" applyNumberFormat="1" applyFont="1" applyBorder="1" applyAlignment="1">
      <alignment horizontal="center" vertical="center"/>
    </xf>
    <xf numFmtId="1" fontId="150" fillId="0" borderId="69" xfId="3" applyNumberFormat="1" applyFont="1" applyBorder="1" applyAlignment="1">
      <alignment horizontal="center" vertical="center"/>
    </xf>
    <xf numFmtId="0" fontId="18" fillId="0" borderId="65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1" fontId="133" fillId="0" borderId="36" xfId="3" applyNumberFormat="1" applyFont="1" applyBorder="1" applyAlignment="1">
      <alignment horizontal="center" vertical="center"/>
    </xf>
    <xf numFmtId="1" fontId="80" fillId="0" borderId="36" xfId="3" applyNumberFormat="1" applyFont="1" applyBorder="1" applyAlignment="1">
      <alignment horizontal="center" vertical="center"/>
    </xf>
    <xf numFmtId="1" fontId="80" fillId="0" borderId="34" xfId="3" applyNumberFormat="1" applyFont="1" applyBorder="1" applyAlignment="1">
      <alignment horizontal="center" vertical="center"/>
    </xf>
    <xf numFmtId="1" fontId="133" fillId="0" borderId="72" xfId="3" applyNumberFormat="1" applyFont="1" applyBorder="1" applyAlignment="1">
      <alignment horizontal="center" vertical="center"/>
    </xf>
    <xf numFmtId="1" fontId="80" fillId="0" borderId="66" xfId="3" applyNumberFormat="1" applyFont="1" applyBorder="1" applyAlignment="1">
      <alignment horizontal="center" vertical="center"/>
    </xf>
    <xf numFmtId="0" fontId="188" fillId="0" borderId="0" xfId="0" applyFont="1"/>
    <xf numFmtId="164" fontId="189" fillId="31" borderId="133" xfId="1" applyNumberFormat="1" applyFont="1" applyFill="1" applyBorder="1">
      <alignment vertical="center"/>
    </xf>
    <xf numFmtId="164" fontId="190" fillId="31" borderId="135" xfId="1" applyNumberFormat="1" applyFont="1" applyFill="1" applyBorder="1" applyAlignment="1">
      <alignment horizontal="right" vertical="center"/>
    </xf>
    <xf numFmtId="165" fontId="191" fillId="8" borderId="133" xfId="2" applyNumberFormat="1" applyFont="1" applyFill="1" applyBorder="1" applyAlignment="1" applyProtection="1">
      <alignment horizontal="left" vertical="center"/>
    </xf>
    <xf numFmtId="165" fontId="191" fillId="8" borderId="134" xfId="2" applyNumberFormat="1" applyFont="1" applyFill="1" applyBorder="1" applyAlignment="1" applyProtection="1">
      <alignment horizontal="left" vertical="center"/>
    </xf>
    <xf numFmtId="165" fontId="191" fillId="8" borderId="134" xfId="2" applyNumberFormat="1" applyFont="1" applyFill="1" applyBorder="1" applyAlignment="1" applyProtection="1">
      <alignment horizontal="left" vertical="center" indent="1"/>
    </xf>
    <xf numFmtId="165" fontId="191" fillId="8" borderId="135" xfId="2" applyNumberFormat="1" applyFont="1" applyFill="1" applyBorder="1" applyAlignment="1" applyProtection="1">
      <alignment horizontal="left" vertical="center" indent="1"/>
    </xf>
    <xf numFmtId="0" fontId="27" fillId="8" borderId="0" xfId="7" applyFont="1" applyFill="1"/>
    <xf numFmtId="0" fontId="192" fillId="0" borderId="0" xfId="0" applyFont="1"/>
    <xf numFmtId="165" fontId="191" fillId="0" borderId="133" xfId="2" applyNumberFormat="1" applyFont="1" applyBorder="1" applyAlignment="1" applyProtection="1">
      <alignment horizontal="left" vertical="center"/>
    </xf>
    <xf numFmtId="165" fontId="190" fillId="8" borderId="133" xfId="2" applyNumberFormat="1" applyFont="1" applyFill="1" applyBorder="1" applyAlignment="1" applyProtection="1">
      <alignment horizontal="left" vertical="center"/>
    </xf>
    <xf numFmtId="165" fontId="190" fillId="8" borderId="134" xfId="2" applyNumberFormat="1" applyFont="1" applyFill="1" applyBorder="1" applyAlignment="1" applyProtection="1">
      <alignment horizontal="left" vertical="center"/>
    </xf>
    <xf numFmtId="165" fontId="190" fillId="8" borderId="135" xfId="2" applyNumberFormat="1" applyFont="1" applyFill="1" applyBorder="1" applyAlignment="1" applyProtection="1">
      <alignment horizontal="left" vertical="center"/>
    </xf>
    <xf numFmtId="0" fontId="193" fillId="31" borderId="0" xfId="7" applyFont="1" applyFill="1"/>
    <xf numFmtId="0" fontId="27" fillId="31" borderId="0" xfId="7" applyFont="1" applyFill="1"/>
    <xf numFmtId="0" fontId="27" fillId="8" borderId="0" xfId="7" applyFont="1" applyFill="1" applyAlignment="1">
      <alignment vertical="center"/>
    </xf>
    <xf numFmtId="0" fontId="189" fillId="8" borderId="45" xfId="7" applyFont="1" applyFill="1" applyBorder="1" applyAlignment="1">
      <alignment vertical="center"/>
    </xf>
    <xf numFmtId="0" fontId="37" fillId="8" borderId="6" xfId="7" applyFont="1" applyFill="1" applyBorder="1" applyAlignment="1">
      <alignment vertical="center"/>
    </xf>
    <xf numFmtId="0" fontId="37" fillId="8" borderId="15" xfId="7" applyFont="1" applyFill="1" applyBorder="1" applyAlignment="1">
      <alignment vertical="center"/>
    </xf>
    <xf numFmtId="4" fontId="189" fillId="8" borderId="112" xfId="7" applyNumberFormat="1" applyFont="1" applyFill="1" applyBorder="1" applyAlignment="1">
      <alignment vertical="center"/>
    </xf>
    <xf numFmtId="0" fontId="37" fillId="30" borderId="16" xfId="7" applyFont="1" applyFill="1" applyBorder="1" applyAlignment="1">
      <alignment vertical="center"/>
    </xf>
    <xf numFmtId="0" fontId="37" fillId="30" borderId="15" xfId="7" applyFont="1" applyFill="1" applyBorder="1" applyAlignment="1">
      <alignment vertical="center"/>
    </xf>
    <xf numFmtId="4" fontId="194" fillId="8" borderId="112" xfId="7" applyNumberFormat="1" applyFont="1" applyFill="1" applyBorder="1" applyAlignment="1">
      <alignment vertical="center"/>
    </xf>
    <xf numFmtId="0" fontId="195" fillId="8" borderId="78" xfId="3" applyFont="1" applyFill="1" applyBorder="1" applyAlignment="1">
      <alignment horizontal="center" vertical="center" wrapText="1"/>
    </xf>
    <xf numFmtId="0" fontId="17" fillId="8" borderId="136" xfId="94" applyFont="1" applyFill="1" applyBorder="1" applyAlignment="1">
      <alignment horizontal="center" vertical="center"/>
    </xf>
    <xf numFmtId="0" fontId="17" fillId="8" borderId="136" xfId="94" applyFont="1" applyFill="1" applyBorder="1" applyAlignment="1">
      <alignment vertical="center"/>
    </xf>
    <xf numFmtId="0" fontId="17" fillId="8" borderId="136" xfId="7" applyFont="1" applyFill="1" applyBorder="1" applyAlignment="1">
      <alignment vertical="center"/>
    </xf>
    <xf numFmtId="0" fontId="196" fillId="8" borderId="136" xfId="3" applyFont="1" applyFill="1" applyBorder="1" applyAlignment="1">
      <alignment horizontal="center" vertical="center" wrapText="1"/>
    </xf>
    <xf numFmtId="3" fontId="196" fillId="8" borderId="136" xfId="3" applyNumberFormat="1" applyFont="1" applyFill="1" applyBorder="1" applyAlignment="1">
      <alignment horizontal="right" vertical="center" wrapText="1"/>
    </xf>
    <xf numFmtId="4" fontId="196" fillId="8" borderId="136" xfId="3" applyNumberFormat="1" applyFont="1" applyFill="1" applyBorder="1" applyAlignment="1">
      <alignment horizontal="right" vertical="center" wrapText="1"/>
    </xf>
    <xf numFmtId="4" fontId="17" fillId="8" borderId="6" xfId="7" applyNumberFormat="1" applyFont="1" applyFill="1" applyBorder="1" applyAlignment="1">
      <alignment vertical="center"/>
    </xf>
    <xf numFmtId="3" fontId="197" fillId="8" borderId="136" xfId="94" applyNumberFormat="1" applyFont="1" applyFill="1" applyBorder="1" applyAlignment="1">
      <alignment horizontal="center" vertical="center"/>
    </xf>
    <xf numFmtId="4" fontId="198" fillId="8" borderId="136" xfId="94" applyNumberFormat="1" applyFont="1" applyFill="1" applyBorder="1" applyAlignment="1">
      <alignment vertical="center"/>
    </xf>
    <xf numFmtId="4" fontId="197" fillId="8" borderId="46" xfId="7" applyNumberFormat="1" applyFont="1" applyFill="1" applyBorder="1" applyAlignment="1">
      <alignment vertical="center"/>
    </xf>
    <xf numFmtId="0" fontId="17" fillId="8" borderId="136" xfId="7" applyFont="1" applyFill="1" applyBorder="1" applyAlignment="1">
      <alignment horizontal="left" vertical="center" wrapText="1"/>
    </xf>
    <xf numFmtId="0" fontId="17" fillId="8" borderId="136" xfId="7" applyFont="1" applyFill="1" applyBorder="1" applyAlignment="1">
      <alignment vertical="center" wrapText="1"/>
    </xf>
    <xf numFmtId="0" fontId="193" fillId="8" borderId="78" xfId="94" applyFont="1" applyFill="1" applyBorder="1" applyAlignment="1">
      <alignment horizontal="center" vertical="center"/>
    </xf>
    <xf numFmtId="0" fontId="193" fillId="8" borderId="78" xfId="7" applyFont="1" applyFill="1" applyBorder="1" applyAlignment="1">
      <alignment horizontal="center"/>
    </xf>
    <xf numFmtId="0" fontId="197" fillId="8" borderId="136" xfId="7" applyFont="1" applyFill="1" applyBorder="1" applyAlignment="1">
      <alignment horizontal="center"/>
    </xf>
    <xf numFmtId="4" fontId="197" fillId="8" borderId="136" xfId="7" applyNumberFormat="1" applyFont="1" applyFill="1" applyBorder="1"/>
    <xf numFmtId="0" fontId="37" fillId="8" borderId="136" xfId="7" applyFont="1" applyFill="1" applyBorder="1"/>
    <xf numFmtId="0" fontId="37" fillId="8" borderId="136" xfId="7" applyFont="1" applyFill="1" applyBorder="1" applyAlignment="1">
      <alignment horizontal="center" vertical="center" wrapText="1"/>
    </xf>
    <xf numFmtId="0" fontId="199" fillId="0" borderId="136" xfId="0" applyFont="1" applyBorder="1" applyAlignment="1">
      <alignment horizontal="center" vertical="center"/>
    </xf>
    <xf numFmtId="0" fontId="199" fillId="0" borderId="136" xfId="0" applyFont="1" applyBorder="1" applyAlignment="1">
      <alignment horizontal="left" vertical="center"/>
    </xf>
    <xf numFmtId="0" fontId="193" fillId="8" borderId="136" xfId="7" applyFont="1" applyFill="1" applyBorder="1" applyAlignment="1">
      <alignment horizontal="left" vertical="center"/>
    </xf>
    <xf numFmtId="0" fontId="193" fillId="8" borderId="136" xfId="94" applyFont="1" applyFill="1" applyBorder="1" applyAlignment="1">
      <alignment horizontal="center" vertical="center"/>
    </xf>
    <xf numFmtId="3" fontId="195" fillId="8" borderId="136" xfId="3" applyNumberFormat="1" applyFont="1" applyFill="1" applyBorder="1" applyAlignment="1">
      <alignment horizontal="right" vertical="center" wrapText="1"/>
    </xf>
    <xf numFmtId="0" fontId="199" fillId="0" borderId="136" xfId="0" applyFont="1" applyBorder="1" applyAlignment="1">
      <alignment horizontal="right" vertical="center"/>
    </xf>
    <xf numFmtId="0" fontId="193" fillId="8" borderId="136" xfId="7" applyFont="1" applyFill="1" applyBorder="1"/>
    <xf numFmtId="0" fontId="193" fillId="8" borderId="136" xfId="7" applyFont="1" applyFill="1" applyBorder="1" applyAlignment="1">
      <alignment horizontal="center" vertical="center" wrapText="1"/>
    </xf>
    <xf numFmtId="4" fontId="154" fillId="8" borderId="136" xfId="7" applyNumberFormat="1" applyFont="1" applyFill="1" applyBorder="1" applyAlignment="1">
      <alignment vertical="center"/>
    </xf>
    <xf numFmtId="3" fontId="195" fillId="8" borderId="6" xfId="3" applyNumberFormat="1" applyFont="1" applyFill="1" applyBorder="1" applyAlignment="1">
      <alignment horizontal="right" vertical="center" wrapText="1"/>
    </xf>
    <xf numFmtId="4" fontId="17" fillId="8" borderId="136" xfId="7" applyNumberFormat="1" applyFont="1" applyFill="1" applyBorder="1" applyAlignment="1">
      <alignment vertical="center"/>
    </xf>
    <xf numFmtId="0" fontId="199" fillId="0" borderId="16" xfId="0" applyFont="1" applyBorder="1" applyAlignment="1">
      <alignment horizontal="center" vertical="center"/>
    </xf>
    <xf numFmtId="0" fontId="17" fillId="8" borderId="6" xfId="94" applyFont="1" applyFill="1" applyBorder="1" applyAlignment="1">
      <alignment horizontal="center" vertical="center"/>
    </xf>
    <xf numFmtId="0" fontId="199" fillId="0" borderId="6" xfId="0" applyFont="1" applyBorder="1" applyAlignment="1">
      <alignment horizontal="left" vertical="center"/>
    </xf>
    <xf numFmtId="0" fontId="193" fillId="8" borderId="6" xfId="7" applyFont="1" applyFill="1" applyBorder="1" applyAlignment="1">
      <alignment horizontal="left" vertical="center"/>
    </xf>
    <xf numFmtId="0" fontId="193" fillId="8" borderId="6" xfId="94" applyFont="1" applyFill="1" applyBorder="1" applyAlignment="1">
      <alignment horizontal="center" vertical="center"/>
    </xf>
    <xf numFmtId="0" fontId="189" fillId="8" borderId="45" xfId="7" applyFont="1" applyFill="1" applyBorder="1" applyAlignment="1">
      <alignment horizontal="center" vertical="center" wrapText="1"/>
    </xf>
    <xf numFmtId="0" fontId="37" fillId="8" borderId="6" xfId="7" applyFont="1" applyFill="1" applyBorder="1" applyAlignment="1">
      <alignment horizontal="center" vertical="center"/>
    </xf>
    <xf numFmtId="3" fontId="196" fillId="8" borderId="6" xfId="3" applyNumberFormat="1" applyFont="1" applyFill="1" applyBorder="1" applyAlignment="1">
      <alignment horizontal="right" vertical="center" wrapText="1"/>
    </xf>
    <xf numFmtId="0" fontId="37" fillId="8" borderId="13" xfId="7" applyFont="1" applyFill="1" applyBorder="1" applyAlignment="1">
      <alignment vertical="center"/>
    </xf>
    <xf numFmtId="4" fontId="189" fillId="8" borderId="132" xfId="7" applyNumberFormat="1" applyFont="1" applyFill="1" applyBorder="1" applyAlignment="1">
      <alignment vertical="center"/>
    </xf>
    <xf numFmtId="0" fontId="17" fillId="8" borderId="136" xfId="3" applyFont="1" applyFill="1" applyBorder="1"/>
    <xf numFmtId="0" fontId="196" fillId="8" borderId="136" xfId="3" applyFont="1" applyFill="1" applyBorder="1" applyAlignment="1">
      <alignment vertical="center" wrapText="1"/>
    </xf>
    <xf numFmtId="4" fontId="193" fillId="8" borderId="136" xfId="94" applyNumberFormat="1" applyFont="1" applyFill="1" applyBorder="1" applyAlignment="1">
      <alignment vertical="center"/>
    </xf>
    <xf numFmtId="3" fontId="198" fillId="8" borderId="136" xfId="7" applyNumberFormat="1" applyFont="1" applyFill="1" applyBorder="1" applyAlignment="1">
      <alignment horizontal="center" vertical="center"/>
    </xf>
    <xf numFmtId="0" fontId="17" fillId="8" borderId="136" xfId="7" applyFont="1" applyFill="1" applyBorder="1" applyAlignment="1">
      <alignment horizontal="left" vertical="center"/>
    </xf>
    <xf numFmtId="49" fontId="193" fillId="8" borderId="78" xfId="94" applyNumberFormat="1" applyFont="1" applyFill="1" applyBorder="1" applyAlignment="1">
      <alignment horizontal="center" vertical="center"/>
    </xf>
    <xf numFmtId="0" fontId="17" fillId="8" borderId="136" xfId="7" applyFont="1" applyFill="1" applyBorder="1" applyAlignment="1">
      <alignment horizontal="left"/>
    </xf>
    <xf numFmtId="0" fontId="200" fillId="8" borderId="136" xfId="3" applyFont="1" applyFill="1" applyBorder="1" applyAlignment="1">
      <alignment horizontal="left" vertical="center" wrapText="1"/>
    </xf>
    <xf numFmtId="49" fontId="193" fillId="8" borderId="78" xfId="3" applyNumberFormat="1" applyFont="1" applyFill="1" applyBorder="1" applyAlignment="1">
      <alignment horizontal="center" vertical="center"/>
    </xf>
    <xf numFmtId="0" fontId="17" fillId="8" borderId="136" xfId="4" applyFont="1" applyFill="1" applyBorder="1" applyAlignment="1">
      <alignment vertical="center"/>
    </xf>
    <xf numFmtId="0" fontId="17" fillId="8" borderId="136" xfId="4" applyFont="1" applyFill="1" applyBorder="1" applyAlignment="1">
      <alignment horizontal="left" vertical="center"/>
    </xf>
    <xf numFmtId="0" fontId="17" fillId="8" borderId="136" xfId="4" applyFont="1" applyFill="1" applyBorder="1" applyAlignment="1">
      <alignment horizontal="center" vertical="center"/>
    </xf>
    <xf numFmtId="4" fontId="198" fillId="8" borderId="136" xfId="4" applyNumberFormat="1" applyFont="1" applyFill="1" applyBorder="1" applyAlignment="1">
      <alignment vertical="center"/>
    </xf>
    <xf numFmtId="0" fontId="17" fillId="8" borderId="136" xfId="3" applyFont="1" applyFill="1" applyBorder="1" applyAlignment="1">
      <alignment vertical="center"/>
    </xf>
    <xf numFmtId="49" fontId="195" fillId="8" borderId="78" xfId="3" applyNumberFormat="1" applyFont="1" applyFill="1" applyBorder="1" applyAlignment="1">
      <alignment horizontal="center" vertical="center" wrapText="1"/>
    </xf>
    <xf numFmtId="0" fontId="196" fillId="8" borderId="136" xfId="3" applyFont="1" applyFill="1" applyBorder="1" applyAlignment="1">
      <alignment horizontal="left" vertical="center" wrapText="1"/>
    </xf>
    <xf numFmtId="0" fontId="193" fillId="8" borderId="78" xfId="3" applyFont="1" applyFill="1" applyBorder="1" applyAlignment="1">
      <alignment horizontal="center" vertical="center"/>
    </xf>
    <xf numFmtId="0" fontId="199" fillId="0" borderId="136" xfId="0" applyFont="1" applyBorder="1" applyAlignment="1">
      <alignment horizontal="center"/>
    </xf>
    <xf numFmtId="0" fontId="193" fillId="8" borderId="136" xfId="3" applyFont="1" applyFill="1" applyBorder="1"/>
    <xf numFmtId="0" fontId="193" fillId="8" borderId="136" xfId="94" applyFont="1" applyFill="1" applyBorder="1" applyAlignment="1">
      <alignment vertical="center"/>
    </xf>
    <xf numFmtId="0" fontId="193" fillId="8" borderId="136" xfId="7" applyFont="1" applyFill="1" applyBorder="1" applyAlignment="1">
      <alignment horizontal="left"/>
    </xf>
    <xf numFmtId="4" fontId="197" fillId="8" borderId="136" xfId="7" applyNumberFormat="1" applyFont="1" applyFill="1" applyBorder="1" applyAlignment="1">
      <alignment vertical="center"/>
    </xf>
    <xf numFmtId="0" fontId="195" fillId="8" borderId="136" xfId="3" applyFont="1" applyFill="1" applyBorder="1" applyAlignment="1">
      <alignment horizontal="center" vertical="center" wrapText="1"/>
    </xf>
    <xf numFmtId="0" fontId="195" fillId="8" borderId="136" xfId="3" applyFont="1" applyFill="1" applyBorder="1" applyAlignment="1">
      <alignment horizontal="left" vertical="center" wrapText="1"/>
    </xf>
    <xf numFmtId="0" fontId="193" fillId="8" borderId="136" xfId="4" applyFont="1" applyFill="1" applyBorder="1" applyAlignment="1">
      <alignment vertical="center"/>
    </xf>
    <xf numFmtId="0" fontId="193" fillId="8" borderId="136" xfId="4" applyFont="1" applyFill="1" applyBorder="1" applyAlignment="1">
      <alignment horizontal="left" vertical="center"/>
    </xf>
    <xf numFmtId="0" fontId="193" fillId="8" borderId="136" xfId="4" applyFont="1" applyFill="1" applyBorder="1" applyAlignment="1">
      <alignment horizontal="center" vertical="center"/>
    </xf>
    <xf numFmtId="0" fontId="193" fillId="8" borderId="136" xfId="3" applyFont="1" applyFill="1" applyBorder="1" applyAlignment="1">
      <alignment vertical="center"/>
    </xf>
    <xf numFmtId="0" fontId="193" fillId="0" borderId="136" xfId="3" applyFont="1" applyBorder="1" applyAlignment="1">
      <alignment horizontal="center"/>
    </xf>
    <xf numFmtId="0" fontId="193" fillId="0" borderId="136" xfId="3" applyFont="1" applyBorder="1"/>
    <xf numFmtId="0" fontId="199" fillId="0" borderId="6" xfId="0" applyFont="1" applyBorder="1" applyAlignment="1">
      <alignment horizontal="center"/>
    </xf>
    <xf numFmtId="0" fontId="195" fillId="8" borderId="6" xfId="3" applyFont="1" applyFill="1" applyBorder="1" applyAlignment="1">
      <alignment horizontal="left" vertical="center" wrapText="1"/>
    </xf>
    <xf numFmtId="0" fontId="193" fillId="8" borderId="6" xfId="4" applyFont="1" applyFill="1" applyBorder="1" applyAlignment="1">
      <alignment vertical="center"/>
    </xf>
    <xf numFmtId="0" fontId="193" fillId="8" borderId="6" xfId="4" applyFont="1" applyFill="1" applyBorder="1" applyAlignment="1">
      <alignment horizontal="left" vertical="center"/>
    </xf>
    <xf numFmtId="0" fontId="193" fillId="8" borderId="6" xfId="4" applyFont="1" applyFill="1" applyBorder="1" applyAlignment="1">
      <alignment horizontal="center" vertical="center"/>
    </xf>
    <xf numFmtId="4" fontId="193" fillId="8" borderId="6" xfId="94" applyNumberFormat="1" applyFont="1" applyFill="1" applyBorder="1" applyAlignment="1">
      <alignment vertical="center"/>
    </xf>
    <xf numFmtId="3" fontId="198" fillId="8" borderId="6" xfId="7" applyNumberFormat="1" applyFont="1" applyFill="1" applyBorder="1" applyAlignment="1">
      <alignment horizontal="center" vertical="center"/>
    </xf>
    <xf numFmtId="4" fontId="198" fillId="8" borderId="6" xfId="94" applyNumberFormat="1" applyFont="1" applyFill="1" applyBorder="1" applyAlignment="1">
      <alignment vertical="center"/>
    </xf>
    <xf numFmtId="4" fontId="197" fillId="8" borderId="6" xfId="7" applyNumberFormat="1" applyFont="1" applyFill="1" applyBorder="1" applyAlignment="1">
      <alignment vertical="center"/>
    </xf>
    <xf numFmtId="4" fontId="193" fillId="8" borderId="15" xfId="94" applyNumberFormat="1" applyFont="1" applyFill="1" applyBorder="1" applyAlignment="1">
      <alignment vertical="center"/>
    </xf>
    <xf numFmtId="0" fontId="193" fillId="8" borderId="45" xfId="7" applyFont="1" applyFill="1" applyBorder="1" applyAlignment="1">
      <alignment vertical="center"/>
    </xf>
    <xf numFmtId="0" fontId="17" fillId="8" borderId="6" xfId="7" applyFont="1" applyFill="1" applyBorder="1" applyAlignment="1">
      <alignment vertical="center"/>
    </xf>
    <xf numFmtId="4" fontId="193" fillId="8" borderId="112" xfId="7" applyNumberFormat="1" applyFont="1" applyFill="1" applyBorder="1" applyAlignment="1">
      <alignment vertical="center"/>
    </xf>
    <xf numFmtId="0" fontId="37" fillId="8" borderId="16" xfId="7" applyFont="1" applyFill="1" applyBorder="1" applyAlignment="1">
      <alignment vertical="center"/>
    </xf>
    <xf numFmtId="4" fontId="154" fillId="8" borderId="112" xfId="7" applyNumberFormat="1" applyFont="1" applyFill="1" applyBorder="1" applyAlignment="1">
      <alignment vertical="center"/>
    </xf>
    <xf numFmtId="0" fontId="193" fillId="8" borderId="78" xfId="7" applyFont="1" applyFill="1" applyBorder="1"/>
    <xf numFmtId="0" fontId="17" fillId="8" borderId="136" xfId="7" applyFont="1" applyFill="1" applyBorder="1"/>
    <xf numFmtId="4" fontId="193" fillId="8" borderId="6" xfId="7" applyNumberFormat="1" applyFont="1" applyFill="1" applyBorder="1"/>
    <xf numFmtId="4" fontId="154" fillId="8" borderId="46" xfId="7" applyNumberFormat="1" applyFont="1" applyFill="1" applyBorder="1"/>
    <xf numFmtId="0" fontId="189" fillId="8" borderId="78" xfId="7" applyFont="1" applyFill="1" applyBorder="1" applyAlignment="1">
      <alignment vertical="center"/>
    </xf>
    <xf numFmtId="4" fontId="193" fillId="8" borderId="137" xfId="7" applyNumberFormat="1" applyFont="1" applyFill="1" applyBorder="1"/>
    <xf numFmtId="4" fontId="201" fillId="8" borderId="46" xfId="7" applyNumberFormat="1" applyFont="1" applyFill="1" applyBorder="1" applyAlignment="1">
      <alignment vertical="center"/>
    </xf>
    <xf numFmtId="0" fontId="37" fillId="8" borderId="136" xfId="7" applyFont="1" applyFill="1" applyBorder="1" applyAlignment="1">
      <alignment vertical="center"/>
    </xf>
    <xf numFmtId="0" fontId="37" fillId="8" borderId="138" xfId="7" applyFont="1" applyFill="1" applyBorder="1" applyAlignment="1">
      <alignment vertical="center"/>
    </xf>
    <xf numFmtId="4" fontId="126" fillId="8" borderId="68" xfId="7" applyNumberFormat="1" applyFont="1" applyFill="1" applyBorder="1" applyAlignment="1">
      <alignment vertical="center"/>
    </xf>
    <xf numFmtId="0" fontId="37" fillId="30" borderId="140" xfId="7" applyFont="1" applyFill="1" applyBorder="1" applyAlignment="1">
      <alignment vertical="center"/>
    </xf>
    <xf numFmtId="0" fontId="37" fillId="30" borderId="138" xfId="7" applyFont="1" applyFill="1" applyBorder="1" applyAlignment="1">
      <alignment vertical="center"/>
    </xf>
    <xf numFmtId="4" fontId="194" fillId="8" borderId="68" xfId="7" applyNumberFormat="1" applyFont="1" applyFill="1" applyBorder="1" applyAlignment="1">
      <alignment vertical="center"/>
    </xf>
    <xf numFmtId="0" fontId="193" fillId="8" borderId="78" xfId="7" applyFont="1" applyFill="1" applyBorder="1" applyAlignment="1">
      <alignment vertical="center"/>
    </xf>
    <xf numFmtId="4" fontId="126" fillId="8" borderId="6" xfId="7" applyNumberFormat="1" applyFont="1" applyFill="1" applyBorder="1" applyAlignment="1">
      <alignment vertical="center"/>
    </xf>
    <xf numFmtId="4" fontId="142" fillId="8" borderId="46" xfId="7" applyNumberFormat="1" applyFont="1" applyFill="1" applyBorder="1" applyAlignment="1">
      <alignment vertical="center"/>
    </xf>
    <xf numFmtId="0" fontId="193" fillId="8" borderId="78" xfId="7" applyFont="1" applyFill="1" applyBorder="1" applyAlignment="1">
      <alignment horizontal="center" vertical="center"/>
    </xf>
    <xf numFmtId="0" fontId="17" fillId="8" borderId="136" xfId="7" applyFont="1" applyFill="1" applyBorder="1" applyAlignment="1">
      <alignment wrapText="1"/>
    </xf>
    <xf numFmtId="4" fontId="17" fillId="8" borderId="136" xfId="4" applyNumberFormat="1" applyFont="1" applyFill="1" applyBorder="1" applyAlignment="1">
      <alignment vertical="center"/>
    </xf>
    <xf numFmtId="0" fontId="37" fillId="30" borderId="136" xfId="7" applyFont="1" applyFill="1" applyBorder="1"/>
    <xf numFmtId="0" fontId="37" fillId="30" borderId="136" xfId="7" applyFont="1" applyFill="1" applyBorder="1" applyAlignment="1">
      <alignment horizontal="center" vertical="center" wrapText="1"/>
    </xf>
    <xf numFmtId="4" fontId="197" fillId="8" borderId="46" xfId="94" applyNumberFormat="1" applyFont="1" applyFill="1" applyBorder="1" applyAlignment="1">
      <alignment vertical="center"/>
    </xf>
    <xf numFmtId="4" fontId="17" fillId="8" borderId="136" xfId="4" applyNumberFormat="1" applyFont="1" applyFill="1" applyBorder="1"/>
    <xf numFmtId="4" fontId="197" fillId="8" borderId="79" xfId="94" applyNumberFormat="1" applyFont="1" applyFill="1" applyBorder="1" applyAlignment="1">
      <alignment vertical="center"/>
    </xf>
    <xf numFmtId="4" fontId="197" fillId="8" borderId="79" xfId="7" applyNumberFormat="1" applyFont="1" applyFill="1" applyBorder="1"/>
    <xf numFmtId="0" fontId="193" fillId="8" borderId="111" xfId="7" applyFont="1" applyFill="1" applyBorder="1" applyAlignment="1">
      <alignment horizontal="center" vertical="center"/>
    </xf>
    <xf numFmtId="0" fontId="17" fillId="8" borderId="5" xfId="7" applyFont="1" applyFill="1" applyBorder="1" applyAlignment="1">
      <alignment wrapText="1"/>
    </xf>
    <xf numFmtId="4" fontId="202" fillId="0" borderId="115" xfId="0" applyNumberFormat="1" applyFont="1" applyBorder="1" applyAlignment="1">
      <alignment horizontal="right" vertical="center" wrapText="1"/>
    </xf>
    <xf numFmtId="0" fontId="37" fillId="30" borderId="5" xfId="7" applyFont="1" applyFill="1" applyBorder="1"/>
    <xf numFmtId="4" fontId="197" fillId="8" borderId="67" xfId="7" applyNumberFormat="1" applyFont="1" applyFill="1" applyBorder="1"/>
    <xf numFmtId="0" fontId="193" fillId="8" borderId="71" xfId="7" applyFont="1" applyFill="1" applyBorder="1" applyAlignment="1">
      <alignment horizontal="center" vertical="center"/>
    </xf>
    <xf numFmtId="0" fontId="37" fillId="30" borderId="30" xfId="7" applyFont="1" applyFill="1" applyBorder="1" applyAlignment="1">
      <alignment horizontal="center" vertical="center"/>
    </xf>
    <xf numFmtId="4" fontId="189" fillId="8" borderId="112" xfId="7" applyNumberFormat="1" applyFont="1" applyFill="1" applyBorder="1" applyAlignment="1">
      <alignment horizontal="center" vertical="center"/>
    </xf>
    <xf numFmtId="0" fontId="203" fillId="30" borderId="95" xfId="7" applyFont="1" applyFill="1" applyBorder="1"/>
    <xf numFmtId="0" fontId="203" fillId="30" borderId="113" xfId="7" applyFont="1" applyFill="1" applyBorder="1"/>
    <xf numFmtId="4" fontId="204" fillId="8" borderId="112" xfId="7" applyNumberFormat="1" applyFont="1" applyFill="1" applyBorder="1" applyAlignment="1">
      <alignment horizontal="center" vertical="center"/>
    </xf>
    <xf numFmtId="0" fontId="193" fillId="8" borderId="87" xfId="7" applyFont="1" applyFill="1" applyBorder="1"/>
    <xf numFmtId="0" fontId="27" fillId="8" borderId="88" xfId="7" applyFont="1" applyFill="1" applyBorder="1"/>
    <xf numFmtId="4" fontId="205" fillId="8" borderId="97" xfId="95" applyNumberFormat="1" applyFont="1" applyFill="1" applyBorder="1"/>
    <xf numFmtId="4" fontId="206" fillId="8" borderId="80" xfId="95" applyNumberFormat="1" applyFont="1" applyFill="1" applyBorder="1"/>
    <xf numFmtId="0" fontId="129" fillId="4" borderId="0" xfId="83" applyFont="1" applyFill="1" applyAlignment="1">
      <alignment horizontal="center" wrapText="1"/>
    </xf>
    <xf numFmtId="0" fontId="127" fillId="4" borderId="0" xfId="83" applyFont="1" applyFill="1" applyAlignment="1">
      <alignment horizontal="left"/>
    </xf>
    <xf numFmtId="0" fontId="128" fillId="4" borderId="0" xfId="83" applyFont="1" applyFill="1" applyAlignment="1">
      <alignment horizontal="left"/>
    </xf>
    <xf numFmtId="0" fontId="129" fillId="4" borderId="0" xfId="83" applyFont="1" applyFill="1" applyAlignment="1">
      <alignment horizontal="center"/>
    </xf>
    <xf numFmtId="0" fontId="37" fillId="0" borderId="77" xfId="3" applyFont="1" applyBorder="1" applyAlignment="1">
      <alignment horizontal="center" vertical="center" wrapText="1"/>
    </xf>
    <xf numFmtId="0" fontId="37" fillId="0" borderId="77" xfId="3" applyFont="1" applyBorder="1" applyAlignment="1">
      <alignment horizontal="center" vertical="center" textRotation="90" wrapText="1"/>
    </xf>
    <xf numFmtId="0" fontId="18" fillId="0" borderId="77" xfId="3" applyFont="1" applyBorder="1" applyAlignment="1">
      <alignment horizontal="center" vertical="center" wrapText="1"/>
    </xf>
    <xf numFmtId="0" fontId="37" fillId="8" borderId="77" xfId="3" applyFont="1" applyFill="1" applyBorder="1" applyAlignment="1">
      <alignment horizontal="center" vertical="center" textRotation="90" wrapText="1"/>
    </xf>
    <xf numFmtId="165" fontId="6" fillId="0" borderId="83" xfId="2" applyNumberFormat="1" applyFont="1" applyBorder="1" applyAlignment="1" applyProtection="1">
      <alignment horizontal="center" vertical="center"/>
    </xf>
    <xf numFmtId="165" fontId="6" fillId="0" borderId="85" xfId="2" applyNumberFormat="1" applyFont="1" applyBorder="1" applyAlignment="1" applyProtection="1">
      <alignment horizontal="center" vertical="center"/>
    </xf>
    <xf numFmtId="3" fontId="37" fillId="0" borderId="77" xfId="3" applyNumberFormat="1" applyFont="1" applyBorder="1" applyAlignment="1">
      <alignment horizontal="center" vertical="center" textRotation="90" wrapText="1"/>
    </xf>
    <xf numFmtId="3" fontId="37" fillId="0" borderId="77" xfId="3" applyNumberFormat="1" applyFont="1" applyBorder="1" applyAlignment="1">
      <alignment horizontal="center" vertical="center" wrapText="1"/>
    </xf>
    <xf numFmtId="0" fontId="18" fillId="4" borderId="77" xfId="4" applyFont="1" applyFill="1" applyBorder="1" applyAlignment="1">
      <alignment horizontal="center" vertical="center" wrapText="1"/>
    </xf>
    <xf numFmtId="165" fontId="6" fillId="0" borderId="83" xfId="2" applyNumberFormat="1" applyFont="1" applyBorder="1" applyAlignment="1" applyProtection="1">
      <alignment horizontal="left" vertical="center" indent="1"/>
    </xf>
    <xf numFmtId="165" fontId="6" fillId="0" borderId="85" xfId="2" applyNumberFormat="1" applyFont="1" applyBorder="1" applyAlignment="1" applyProtection="1">
      <alignment horizontal="left" vertical="center" indent="1"/>
    </xf>
    <xf numFmtId="0" fontId="18" fillId="0" borderId="77" xfId="4" applyFont="1" applyBorder="1" applyAlignment="1">
      <alignment horizontal="center" vertical="center" wrapText="1"/>
    </xf>
    <xf numFmtId="0" fontId="37" fillId="4" borderId="77" xfId="3" applyFont="1" applyFill="1" applyBorder="1" applyAlignment="1">
      <alignment horizontal="center" vertical="center" wrapText="1"/>
    </xf>
    <xf numFmtId="0" fontId="18" fillId="4" borderId="77" xfId="3" applyFont="1" applyFill="1" applyBorder="1" applyAlignment="1">
      <alignment horizontal="center" vertical="center" wrapText="1"/>
    </xf>
    <xf numFmtId="0" fontId="37" fillId="4" borderId="77" xfId="3" applyFont="1" applyFill="1" applyBorder="1" applyAlignment="1">
      <alignment horizontal="center" vertical="center" textRotation="90" wrapText="1"/>
    </xf>
    <xf numFmtId="0" fontId="18" fillId="4" borderId="77" xfId="84" applyFont="1" applyFill="1" applyBorder="1" applyAlignment="1">
      <alignment horizontal="center" vertical="center" wrapText="1"/>
    </xf>
    <xf numFmtId="0" fontId="39" fillId="0" borderId="19" xfId="3" applyFont="1" applyBorder="1" applyAlignment="1">
      <alignment horizontal="center" vertical="center"/>
    </xf>
    <xf numFmtId="0" fontId="39" fillId="0" borderId="12" xfId="3" applyFont="1" applyBorder="1" applyAlignment="1">
      <alignment horizontal="center" vertical="center"/>
    </xf>
    <xf numFmtId="0" fontId="39" fillId="0" borderId="18" xfId="3" applyFont="1" applyBorder="1" applyAlignment="1">
      <alignment horizontal="center" vertical="center"/>
    </xf>
    <xf numFmtId="0" fontId="12" fillId="0" borderId="12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 wrapText="1"/>
    </xf>
    <xf numFmtId="0" fontId="18" fillId="0" borderId="13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138" xfId="3" applyFont="1" applyBorder="1" applyAlignment="1">
      <alignment horizontal="center" vertical="center" wrapText="1"/>
    </xf>
    <xf numFmtId="0" fontId="18" fillId="0" borderId="140" xfId="3" applyFont="1" applyBorder="1" applyAlignment="1">
      <alignment horizontal="center" vertical="center" wrapText="1"/>
    </xf>
    <xf numFmtId="0" fontId="18" fillId="0" borderId="136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 wrapText="1"/>
    </xf>
    <xf numFmtId="0" fontId="44" fillId="0" borderId="12" xfId="3" applyFont="1" applyBorder="1" applyAlignment="1">
      <alignment horizontal="center" vertical="center" wrapText="1"/>
    </xf>
    <xf numFmtId="0" fontId="44" fillId="0" borderId="18" xfId="3" applyFont="1" applyBorder="1" applyAlignment="1">
      <alignment horizontal="center" vertical="center" wrapText="1"/>
    </xf>
    <xf numFmtId="0" fontId="44" fillId="0" borderId="19" xfId="3" applyFont="1" applyBorder="1" applyAlignment="1">
      <alignment horizontal="center" vertical="center" wrapText="1"/>
    </xf>
    <xf numFmtId="0" fontId="46" fillId="0" borderId="32" xfId="3" applyFont="1" applyBorder="1" applyAlignment="1">
      <alignment horizontal="center" vertical="center"/>
    </xf>
    <xf numFmtId="0" fontId="46" fillId="0" borderId="76" xfId="3" applyFont="1" applyBorder="1" applyAlignment="1">
      <alignment horizontal="center" vertical="center"/>
    </xf>
    <xf numFmtId="0" fontId="46" fillId="0" borderId="13" xfId="3" applyFont="1" applyBorder="1" applyAlignment="1">
      <alignment horizontal="center" vertical="center"/>
    </xf>
    <xf numFmtId="0" fontId="46" fillId="0" borderId="15" xfId="3" applyFont="1" applyBorder="1" applyAlignment="1">
      <alignment horizontal="center" vertical="center"/>
    </xf>
    <xf numFmtId="0" fontId="46" fillId="0" borderId="16" xfId="3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 wrapText="1"/>
    </xf>
    <xf numFmtId="0" fontId="46" fillId="0" borderId="25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58" fillId="0" borderId="7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77" xfId="3" applyFont="1" applyBorder="1" applyAlignment="1">
      <alignment horizontal="center" vertical="center" wrapText="1"/>
    </xf>
    <xf numFmtId="0" fontId="58" fillId="0" borderId="77" xfId="3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 wrapText="1"/>
    </xf>
    <xf numFmtId="0" fontId="60" fillId="0" borderId="21" xfId="3" applyFont="1" applyBorder="1" applyAlignment="1">
      <alignment horizontal="center" vertical="center" wrapText="1"/>
    </xf>
    <xf numFmtId="0" fontId="60" fillId="0" borderId="28" xfId="3" applyFont="1" applyBorder="1" applyAlignment="1">
      <alignment horizontal="center" vertical="center" wrapText="1"/>
    </xf>
    <xf numFmtId="0" fontId="15" fillId="0" borderId="136" xfId="3" applyFont="1" applyBorder="1" applyAlignment="1">
      <alignment horizontal="center" vertical="center" wrapText="1"/>
    </xf>
    <xf numFmtId="0" fontId="59" fillId="8" borderId="136" xfId="3" applyFont="1" applyFill="1" applyBorder="1" applyAlignment="1">
      <alignment horizontal="left" vertical="center"/>
    </xf>
    <xf numFmtId="0" fontId="12" fillId="28" borderId="138" xfId="3" applyFont="1" applyFill="1" applyBorder="1" applyAlignment="1">
      <alignment horizontal="center" vertical="center"/>
    </xf>
    <xf numFmtId="0" fontId="12" fillId="28" borderId="140" xfId="3" applyFont="1" applyFill="1" applyBorder="1" applyAlignment="1">
      <alignment horizontal="center" vertical="center"/>
    </xf>
    <xf numFmtId="0" fontId="15" fillId="0" borderId="137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39" xfId="3" applyFont="1" applyBorder="1" applyAlignment="1">
      <alignment horizontal="center" vertical="center" wrapText="1"/>
    </xf>
    <xf numFmtId="0" fontId="15" fillId="0" borderId="140" xfId="3" applyFont="1" applyBorder="1" applyAlignment="1">
      <alignment horizontal="center" vertical="center" wrapText="1"/>
    </xf>
    <xf numFmtId="164" fontId="10" fillId="3" borderId="37" xfId="1" applyNumberFormat="1" applyFont="1" applyFill="1" applyBorder="1" applyAlignment="1">
      <alignment horizontal="right" vertical="center"/>
    </xf>
    <xf numFmtId="164" fontId="10" fillId="3" borderId="0" xfId="1" applyNumberFormat="1" applyFont="1" applyFill="1" applyBorder="1" applyAlignment="1">
      <alignment horizontal="right" vertical="center"/>
    </xf>
    <xf numFmtId="164" fontId="10" fillId="3" borderId="38" xfId="1" applyNumberFormat="1" applyFont="1" applyFill="1" applyBorder="1" applyAlignment="1">
      <alignment horizontal="right" vertical="center"/>
    </xf>
    <xf numFmtId="0" fontId="53" fillId="0" borderId="136" xfId="3" applyFont="1" applyBorder="1" applyAlignment="1">
      <alignment horizontal="center" vertical="center"/>
    </xf>
    <xf numFmtId="0" fontId="53" fillId="0" borderId="136" xfId="3" applyFont="1" applyBorder="1" applyAlignment="1">
      <alignment horizontal="center" vertical="center" textRotation="90" wrapText="1"/>
    </xf>
    <xf numFmtId="0" fontId="53" fillId="0" borderId="136" xfId="3" applyFont="1" applyBorder="1" applyAlignment="1">
      <alignment horizontal="center" vertical="center" wrapText="1"/>
    </xf>
    <xf numFmtId="0" fontId="53" fillId="8" borderId="72" xfId="3" applyFont="1" applyFill="1" applyBorder="1" applyAlignment="1">
      <alignment horizontal="center" vertical="center"/>
    </xf>
    <xf numFmtId="0" fontId="53" fillId="8" borderId="36" xfId="3" applyFont="1" applyFill="1" applyBorder="1" applyAlignment="1">
      <alignment horizontal="center" vertical="center"/>
    </xf>
    <xf numFmtId="0" fontId="25" fillId="8" borderId="36" xfId="3" applyFont="1" applyFill="1" applyBorder="1" applyAlignment="1">
      <alignment horizontal="center" vertical="center"/>
    </xf>
    <xf numFmtId="0" fontId="0" fillId="0" borderId="0" xfId="0"/>
    <xf numFmtId="0" fontId="75" fillId="0" borderId="136" xfId="3" applyFont="1" applyBorder="1" applyAlignment="1">
      <alignment horizontal="center" vertical="center" wrapText="1"/>
    </xf>
    <xf numFmtId="165" fontId="6" fillId="0" borderId="2" xfId="72" applyNumberFormat="1" applyFont="1" applyBorder="1" applyAlignment="1" applyProtection="1">
      <alignment horizontal="left" vertical="center"/>
    </xf>
    <xf numFmtId="165" fontId="6" fillId="0" borderId="3" xfId="72" applyNumberFormat="1" applyFont="1" applyBorder="1" applyAlignment="1" applyProtection="1">
      <alignment horizontal="left" vertical="center"/>
    </xf>
    <xf numFmtId="165" fontId="132" fillId="0" borderId="83" xfId="2" applyNumberFormat="1" applyFont="1" applyBorder="1" applyAlignment="1" applyProtection="1">
      <alignment horizontal="left" vertical="center"/>
    </xf>
    <xf numFmtId="165" fontId="132" fillId="0" borderId="85" xfId="2" applyNumberFormat="1" applyFont="1" applyBorder="1" applyAlignment="1" applyProtection="1">
      <alignment horizontal="left" vertical="center"/>
    </xf>
    <xf numFmtId="165" fontId="132" fillId="0" borderId="84" xfId="2" applyNumberFormat="1" applyFont="1" applyBorder="1" applyAlignment="1" applyProtection="1">
      <alignment horizontal="left" vertical="center"/>
    </xf>
    <xf numFmtId="165" fontId="139" fillId="0" borderId="83" xfId="2" applyNumberFormat="1" applyFont="1" applyBorder="1" applyAlignment="1" applyProtection="1">
      <alignment horizontal="left" vertical="center"/>
    </xf>
    <xf numFmtId="165" fontId="139" fillId="0" borderId="85" xfId="2" applyNumberFormat="1" applyFont="1" applyBorder="1" applyAlignment="1" applyProtection="1">
      <alignment horizontal="left" vertical="center"/>
    </xf>
    <xf numFmtId="0" fontId="47" fillId="0" borderId="8" xfId="88" applyFont="1" applyBorder="1" applyAlignment="1">
      <alignment horizontal="center" vertical="center" wrapText="1"/>
    </xf>
    <xf numFmtId="0" fontId="47" fillId="0" borderId="50" xfId="88" applyFont="1" applyBorder="1" applyAlignment="1">
      <alignment horizontal="center" vertical="center" wrapText="1"/>
    </xf>
    <xf numFmtId="0" fontId="47" fillId="0" borderId="9" xfId="88" applyFont="1" applyBorder="1" applyAlignment="1">
      <alignment horizontal="left" vertical="center" wrapText="1"/>
    </xf>
    <xf numFmtId="0" fontId="47" fillId="0" borderId="18" xfId="88" applyFont="1" applyBorder="1" applyAlignment="1">
      <alignment horizontal="left" vertical="center" wrapText="1"/>
    </xf>
    <xf numFmtId="0" fontId="29" fillId="0" borderId="39" xfId="88" applyFont="1" applyBorder="1" applyAlignment="1">
      <alignment horizontal="center" vertical="center" wrapText="1"/>
    </xf>
    <xf numFmtId="0" fontId="29" fillId="0" borderId="42" xfId="88" applyFont="1" applyBorder="1" applyAlignment="1">
      <alignment horizontal="center" vertical="center" wrapText="1"/>
    </xf>
    <xf numFmtId="0" fontId="59" fillId="28" borderId="136" xfId="89" applyFont="1" applyFill="1" applyBorder="1" applyAlignment="1">
      <alignment horizontal="center" vertical="center"/>
    </xf>
    <xf numFmtId="0" fontId="139" fillId="0" borderId="87" xfId="88" applyFont="1" applyBorder="1" applyAlignment="1">
      <alignment horizontal="center" vertical="center"/>
    </xf>
    <xf numFmtId="0" fontId="139" fillId="0" borderId="88" xfId="88" applyFont="1" applyBorder="1" applyAlignment="1">
      <alignment horizontal="center" vertical="center"/>
    </xf>
    <xf numFmtId="0" fontId="139" fillId="0" borderId="89" xfId="88" applyFont="1" applyBorder="1" applyAlignment="1">
      <alignment horizontal="center" vertical="center"/>
    </xf>
    <xf numFmtId="0" fontId="59" fillId="28" borderId="65" xfId="89" applyFont="1" applyFill="1" applyBorder="1" applyAlignment="1">
      <alignment horizontal="center" vertical="center"/>
    </xf>
    <xf numFmtId="0" fontId="59" fillId="28" borderId="90" xfId="89" applyFont="1" applyFill="1" applyBorder="1" applyAlignment="1">
      <alignment horizontal="center" vertical="center"/>
    </xf>
    <xf numFmtId="0" fontId="59" fillId="28" borderId="91" xfId="89" applyFont="1" applyFill="1" applyBorder="1" applyAlignment="1">
      <alignment horizontal="center" vertical="center"/>
    </xf>
    <xf numFmtId="0" fontId="59" fillId="28" borderId="87" xfId="89" applyFont="1" applyFill="1" applyBorder="1" applyAlignment="1">
      <alignment horizontal="center" vertical="center" wrapText="1"/>
    </xf>
    <xf numFmtId="0" fontId="59" fillId="28" borderId="95" xfId="89" applyFont="1" applyFill="1" applyBorder="1" applyAlignment="1">
      <alignment horizontal="center" vertical="center" wrapText="1"/>
    </xf>
    <xf numFmtId="0" fontId="59" fillId="28" borderId="65" xfId="89" applyFont="1" applyFill="1" applyBorder="1" applyAlignment="1">
      <alignment horizontal="center" vertical="center" wrapText="1"/>
    </xf>
    <xf numFmtId="0" fontId="59" fillId="28" borderId="90" xfId="89" applyFont="1" applyFill="1" applyBorder="1" applyAlignment="1">
      <alignment horizontal="center" vertical="center" wrapText="1"/>
    </xf>
    <xf numFmtId="0" fontId="59" fillId="28" borderId="91" xfId="89" applyFont="1" applyFill="1" applyBorder="1" applyAlignment="1">
      <alignment horizontal="center" vertical="center" wrapText="1"/>
    </xf>
    <xf numFmtId="0" fontId="59" fillId="28" borderId="88" xfId="89" applyFont="1" applyFill="1" applyBorder="1" applyAlignment="1">
      <alignment horizontal="center" vertical="center" wrapText="1"/>
    </xf>
    <xf numFmtId="0" fontId="59" fillId="28" borderId="65" xfId="89" applyFont="1" applyFill="1" applyBorder="1" applyAlignment="1">
      <alignment horizontal="center"/>
    </xf>
    <xf numFmtId="0" fontId="59" fillId="28" borderId="90" xfId="89" applyFont="1" applyFill="1" applyBorder="1" applyAlignment="1">
      <alignment horizontal="center"/>
    </xf>
    <xf numFmtId="0" fontId="59" fillId="28" borderId="131" xfId="89" applyFont="1" applyFill="1" applyBorder="1" applyAlignment="1">
      <alignment horizontal="center"/>
    </xf>
    <xf numFmtId="0" fontId="59" fillId="28" borderId="62" xfId="89" applyFont="1" applyFill="1" applyBorder="1" applyAlignment="1">
      <alignment horizontal="center"/>
    </xf>
    <xf numFmtId="0" fontId="59" fillId="28" borderId="77" xfId="89" applyFont="1" applyFill="1" applyBorder="1" applyAlignment="1">
      <alignment horizontal="center" vertical="center" wrapText="1"/>
    </xf>
    <xf numFmtId="0" fontId="59" fillId="28" borderId="91" xfId="89" applyFont="1" applyFill="1" applyBorder="1" applyAlignment="1">
      <alignment horizontal="center"/>
    </xf>
    <xf numFmtId="0" fontId="59" fillId="28" borderId="64" xfId="89" applyFont="1" applyFill="1" applyBorder="1" applyAlignment="1">
      <alignment horizontal="center" vertical="center" wrapText="1"/>
    </xf>
    <xf numFmtId="0" fontId="59" fillId="28" borderId="14" xfId="89" applyFont="1" applyFill="1" applyBorder="1" applyAlignment="1">
      <alignment horizontal="center" vertical="center" wrapText="1"/>
    </xf>
    <xf numFmtId="0" fontId="47" fillId="28" borderId="136" xfId="88" applyFont="1" applyFill="1" applyBorder="1" applyAlignment="1">
      <alignment horizontal="center" vertical="center" wrapText="1"/>
    </xf>
    <xf numFmtId="0" fontId="44" fillId="28" borderId="136" xfId="89" applyFont="1" applyFill="1" applyBorder="1" applyAlignment="1">
      <alignment horizontal="center" vertical="center"/>
    </xf>
    <xf numFmtId="0" fontId="59" fillId="28" borderId="65" xfId="88" applyFont="1" applyFill="1" applyBorder="1" applyAlignment="1">
      <alignment horizontal="center" vertical="center" wrapText="1"/>
    </xf>
    <xf numFmtId="0" fontId="59" fillId="28" borderId="90" xfId="88" applyFont="1" applyFill="1" applyBorder="1" applyAlignment="1">
      <alignment horizontal="center" vertical="center" wrapText="1"/>
    </xf>
    <xf numFmtId="0" fontId="59" fillId="28" borderId="91" xfId="88" applyFont="1" applyFill="1" applyBorder="1" applyAlignment="1">
      <alignment horizontal="center" vertical="center" wrapText="1"/>
    </xf>
    <xf numFmtId="0" fontId="59" fillId="28" borderId="131" xfId="89" applyFont="1" applyFill="1" applyBorder="1" applyAlignment="1">
      <alignment horizontal="center" vertical="center"/>
    </xf>
    <xf numFmtId="0" fontId="59" fillId="28" borderId="62" xfId="89" applyFont="1" applyFill="1" applyBorder="1" applyAlignment="1">
      <alignment horizontal="center" vertical="center"/>
    </xf>
    <xf numFmtId="0" fontId="59" fillId="28" borderId="87" xfId="89" applyFont="1" applyFill="1" applyBorder="1" applyAlignment="1">
      <alignment horizontal="center"/>
    </xf>
    <xf numFmtId="0" fontId="59" fillId="28" borderId="88" xfId="89" applyFont="1" applyFill="1" applyBorder="1" applyAlignment="1">
      <alignment horizontal="center"/>
    </xf>
    <xf numFmtId="0" fontId="59" fillId="28" borderId="89" xfId="89" applyFont="1" applyFill="1" applyBorder="1" applyAlignment="1">
      <alignment horizontal="center"/>
    </xf>
    <xf numFmtId="0" fontId="47" fillId="28" borderId="65" xfId="88" applyFont="1" applyFill="1" applyBorder="1" applyAlignment="1">
      <alignment horizontal="center" vertical="center" wrapText="1"/>
    </xf>
    <xf numFmtId="0" fontId="47" fillId="28" borderId="90" xfId="88" applyFont="1" applyFill="1" applyBorder="1" applyAlignment="1">
      <alignment horizontal="center" vertical="center" wrapText="1"/>
    </xf>
    <xf numFmtId="0" fontId="47" fillId="28" borderId="91" xfId="88" applyFont="1" applyFill="1" applyBorder="1" applyAlignment="1">
      <alignment horizontal="center" vertical="center" wrapText="1"/>
    </xf>
    <xf numFmtId="0" fontId="47" fillId="28" borderId="65" xfId="89" applyFont="1" applyFill="1" applyBorder="1" applyAlignment="1">
      <alignment horizontal="center" vertical="center" wrapText="1"/>
    </xf>
    <xf numFmtId="0" fontId="47" fillId="28" borderId="90" xfId="89" applyFont="1" applyFill="1" applyBorder="1" applyAlignment="1">
      <alignment horizontal="center" vertical="center" wrapText="1"/>
    </xf>
    <xf numFmtId="0" fontId="47" fillId="28" borderId="91" xfId="89" applyFont="1" applyFill="1" applyBorder="1" applyAlignment="1">
      <alignment horizontal="center" vertical="center" wrapText="1"/>
    </xf>
    <xf numFmtId="0" fontId="74" fillId="28" borderId="65" xfId="88" applyFont="1" applyFill="1" applyBorder="1" applyAlignment="1">
      <alignment horizontal="center" vertical="center" wrapText="1"/>
    </xf>
    <xf numFmtId="0" fontId="74" fillId="28" borderId="35" xfId="88" applyFont="1" applyFill="1" applyBorder="1" applyAlignment="1">
      <alignment horizontal="center" vertical="center" wrapText="1"/>
    </xf>
    <xf numFmtId="0" fontId="47" fillId="0" borderId="86" xfId="88" applyFont="1" applyBorder="1" applyAlignment="1">
      <alignment horizontal="center" vertical="center" wrapText="1"/>
    </xf>
    <xf numFmtId="0" fontId="47" fillId="0" borderId="94" xfId="88" applyFont="1" applyBorder="1" applyAlignment="1">
      <alignment horizontal="center" vertical="center" wrapText="1"/>
    </xf>
    <xf numFmtId="0" fontId="44" fillId="28" borderId="109" xfId="88" applyFont="1" applyFill="1" applyBorder="1" applyAlignment="1">
      <alignment horizontal="right" vertical="center" wrapText="1"/>
    </xf>
    <xf numFmtId="0" fontId="44" fillId="28" borderId="98" xfId="88" applyFont="1" applyFill="1" applyBorder="1" applyAlignment="1">
      <alignment horizontal="right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62" xfId="3" applyFont="1" applyBorder="1" applyAlignment="1">
      <alignment horizontal="center" vertical="center" wrapText="1"/>
    </xf>
    <xf numFmtId="16" fontId="47" fillId="28" borderId="86" xfId="3" applyNumberFormat="1" applyFont="1" applyFill="1" applyBorder="1" applyAlignment="1">
      <alignment horizontal="left" vertical="center"/>
    </xf>
    <xf numFmtId="16" fontId="47" fillId="28" borderId="140" xfId="3" applyNumberFormat="1" applyFont="1" applyFill="1" applyBorder="1" applyAlignment="1">
      <alignment horizontal="left" vertical="center"/>
    </xf>
    <xf numFmtId="16" fontId="59" fillId="28" borderId="86" xfId="0" applyNumberFormat="1" applyFont="1" applyFill="1" applyBorder="1" applyAlignment="1">
      <alignment horizontal="left" vertical="center"/>
    </xf>
    <xf numFmtId="16" fontId="59" fillId="28" borderId="140" xfId="0" applyNumberFormat="1" applyFont="1" applyFill="1" applyBorder="1" applyAlignment="1">
      <alignment horizontal="left" vertical="center"/>
    </xf>
    <xf numFmtId="16" fontId="59" fillId="28" borderId="86" xfId="0" applyNumberFormat="1" applyFont="1" applyFill="1" applyBorder="1" applyAlignment="1">
      <alignment horizontal="center" vertical="center"/>
    </xf>
    <xf numFmtId="16" fontId="59" fillId="28" borderId="140" xfId="0" applyNumberFormat="1" applyFont="1" applyFill="1" applyBorder="1" applyAlignment="1">
      <alignment horizontal="center" vertical="center"/>
    </xf>
    <xf numFmtId="0" fontId="15" fillId="28" borderId="86" xfId="0" applyFont="1" applyFill="1" applyBorder="1" applyAlignment="1">
      <alignment horizontal="left" vertical="center"/>
    </xf>
    <xf numFmtId="0" fontId="15" fillId="28" borderId="140" xfId="0" applyFont="1" applyFill="1" applyBorder="1" applyAlignment="1">
      <alignment horizontal="left" vertical="center"/>
    </xf>
    <xf numFmtId="165" fontId="6" fillId="0" borderId="154" xfId="107" applyNumberFormat="1" applyFont="1" applyBorder="1" applyAlignment="1" applyProtection="1">
      <alignment horizontal="left" vertical="center"/>
    </xf>
    <xf numFmtId="165" fontId="6" fillId="0" borderId="156" xfId="107" applyNumberFormat="1" applyFont="1" applyBorder="1" applyAlignment="1" applyProtection="1">
      <alignment horizontal="left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50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15" fillId="0" borderId="41" xfId="3" applyFont="1" applyBorder="1" applyAlignment="1">
      <alignment horizontal="center" vertical="center" wrapText="1"/>
    </xf>
    <xf numFmtId="0" fontId="15" fillId="0" borderId="41" xfId="3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36" xfId="0" applyFont="1" applyBorder="1" applyAlignment="1">
      <alignment horizontal="center" vertical="center"/>
    </xf>
    <xf numFmtId="0" fontId="15" fillId="38" borderId="86" xfId="0" applyFont="1" applyFill="1" applyBorder="1" applyAlignment="1">
      <alignment horizontal="left" vertical="center"/>
    </xf>
    <xf numFmtId="0" fontId="15" fillId="38" borderId="140" xfId="0" applyFont="1" applyFill="1" applyBorder="1" applyAlignment="1">
      <alignment horizontal="left" vertical="center"/>
    </xf>
    <xf numFmtId="16" fontId="15" fillId="38" borderId="109" xfId="0" applyNumberFormat="1" applyFont="1" applyFill="1" applyBorder="1" applyAlignment="1">
      <alignment horizontal="left" vertical="center"/>
    </xf>
    <xf numFmtId="16" fontId="15" fillId="38" borderId="98" xfId="0" applyNumberFormat="1" applyFont="1" applyFill="1" applyBorder="1" applyAlignment="1">
      <alignment horizontal="left" vertical="center"/>
    </xf>
    <xf numFmtId="0" fontId="0" fillId="0" borderId="136" xfId="0" applyBorder="1"/>
    <xf numFmtId="0" fontId="15" fillId="38" borderId="143" xfId="0" applyFont="1" applyFill="1" applyBorder="1" applyAlignment="1">
      <alignment horizontal="left" vertical="center"/>
    </xf>
    <xf numFmtId="0" fontId="15" fillId="38" borderId="41" xfId="0" applyFont="1" applyFill="1" applyBorder="1" applyAlignment="1">
      <alignment horizontal="left" vertical="center"/>
    </xf>
    <xf numFmtId="0" fontId="15" fillId="0" borderId="86" xfId="0" applyFont="1" applyBorder="1" applyAlignment="1">
      <alignment horizontal="left" vertical="center"/>
    </xf>
    <xf numFmtId="0" fontId="15" fillId="0" borderId="140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16" fontId="15" fillId="0" borderId="86" xfId="0" quotePrefix="1" applyNumberFormat="1" applyFont="1" applyBorder="1" applyAlignment="1">
      <alignment horizontal="left" vertical="center"/>
    </xf>
    <xf numFmtId="16" fontId="15" fillId="0" borderId="140" xfId="0" quotePrefix="1" applyNumberFormat="1" applyFont="1" applyBorder="1" applyAlignment="1">
      <alignment horizontal="left" vertical="center"/>
    </xf>
    <xf numFmtId="0" fontId="15" fillId="27" borderId="86" xfId="0" applyFont="1" applyFill="1" applyBorder="1" applyAlignment="1">
      <alignment horizontal="left" vertical="center"/>
    </xf>
    <xf numFmtId="0" fontId="15" fillId="27" borderId="140" xfId="0" applyFont="1" applyFill="1" applyBorder="1" applyAlignment="1">
      <alignment horizontal="left" vertical="center"/>
    </xf>
    <xf numFmtId="165" fontId="11" fillId="0" borderId="37" xfId="2" applyNumberFormat="1" applyFont="1" applyBorder="1" applyAlignment="1" applyProtection="1">
      <alignment horizontal="left" vertical="center"/>
    </xf>
    <xf numFmtId="165" fontId="11" fillId="0" borderId="0" xfId="2" applyNumberFormat="1" applyFont="1" applyBorder="1" applyAlignment="1" applyProtection="1">
      <alignment horizontal="left" vertical="center"/>
    </xf>
    <xf numFmtId="165" fontId="6" fillId="0" borderId="154" xfId="110" applyNumberFormat="1" applyFont="1" applyBorder="1" applyAlignment="1" applyProtection="1">
      <alignment horizontal="left" vertical="center"/>
    </xf>
    <xf numFmtId="165" fontId="6" fillId="0" borderId="156" xfId="110" applyNumberFormat="1" applyFont="1" applyBorder="1" applyAlignment="1" applyProtection="1">
      <alignment horizontal="left" vertical="center"/>
    </xf>
    <xf numFmtId="0" fontId="15" fillId="0" borderId="8" xfId="82" applyFont="1" applyBorder="1" applyAlignment="1">
      <alignment horizontal="center" vertical="center" wrapText="1"/>
    </xf>
    <xf numFmtId="0" fontId="15" fillId="0" borderId="11" xfId="82" applyFont="1" applyBorder="1" applyAlignment="1">
      <alignment horizontal="center" vertical="center" wrapText="1"/>
    </xf>
    <xf numFmtId="0" fontId="15" fillId="0" borderId="50" xfId="82" applyFont="1" applyBorder="1" applyAlignment="1">
      <alignment horizontal="center" vertical="center" wrapText="1"/>
    </xf>
    <xf numFmtId="0" fontId="15" fillId="0" borderId="142" xfId="82" applyFont="1" applyBorder="1" applyAlignment="1">
      <alignment horizontal="center" vertical="center" wrapText="1"/>
    </xf>
    <xf numFmtId="0" fontId="15" fillId="0" borderId="144" xfId="82" applyFont="1" applyBorder="1" applyAlignment="1">
      <alignment horizontal="center" vertical="center" wrapText="1"/>
    </xf>
    <xf numFmtId="0" fontId="15" fillId="0" borderId="146" xfId="82" applyFont="1" applyBorder="1" applyAlignment="1">
      <alignment horizontal="center" vertical="center" wrapText="1"/>
    </xf>
    <xf numFmtId="0" fontId="15" fillId="0" borderId="143" xfId="82" applyFont="1" applyBorder="1" applyAlignment="1">
      <alignment horizontal="center" wrapText="1"/>
    </xf>
    <xf numFmtId="0" fontId="15" fillId="0" borderId="110" xfId="82" applyFont="1" applyBorder="1" applyAlignment="1">
      <alignment horizontal="center" wrapText="1"/>
    </xf>
    <xf numFmtId="0" fontId="15" fillId="0" borderId="49" xfId="82" applyFont="1" applyBorder="1" applyAlignment="1">
      <alignment horizontal="center" wrapText="1"/>
    </xf>
    <xf numFmtId="0" fontId="48" fillId="8" borderId="163" xfId="81" applyFont="1" applyFill="1" applyBorder="1" applyAlignment="1">
      <alignment horizontal="center" vertical="center" wrapText="1"/>
    </xf>
    <xf numFmtId="0" fontId="48" fillId="8" borderId="165" xfId="81" applyFont="1" applyFill="1" applyBorder="1" applyAlignment="1">
      <alignment horizontal="center" vertical="center" wrapText="1"/>
    </xf>
    <xf numFmtId="0" fontId="172" fillId="0" borderId="167" xfId="82" applyFont="1" applyBorder="1" applyAlignment="1">
      <alignment horizontal="center" vertical="center"/>
    </xf>
    <xf numFmtId="0" fontId="172" fillId="0" borderId="166" xfId="82" applyFont="1" applyBorder="1" applyAlignment="1">
      <alignment horizontal="center" vertical="center"/>
    </xf>
    <xf numFmtId="0" fontId="73" fillId="0" borderId="15" xfId="103" applyFont="1" applyBorder="1" applyAlignment="1">
      <alignment horizontal="center"/>
    </xf>
    <xf numFmtId="0" fontId="73" fillId="0" borderId="17" xfId="103" applyFont="1" applyBorder="1" applyAlignment="1">
      <alignment horizontal="center"/>
    </xf>
    <xf numFmtId="0" fontId="73" fillId="0" borderId="16" xfId="103" applyFont="1" applyBorder="1" applyAlignment="1">
      <alignment horizontal="center"/>
    </xf>
    <xf numFmtId="0" fontId="38" fillId="0" borderId="9" xfId="82" applyFont="1" applyBorder="1" applyAlignment="1">
      <alignment horizontal="center" vertical="center" wrapText="1"/>
    </xf>
    <xf numFmtId="0" fontId="38" fillId="0" borderId="12" xfId="82" applyFont="1" applyBorder="1" applyAlignment="1">
      <alignment horizontal="center" vertical="center" wrapText="1"/>
    </xf>
    <xf numFmtId="0" fontId="38" fillId="0" borderId="18" xfId="82" applyFont="1" applyBorder="1" applyAlignment="1">
      <alignment horizontal="center" vertical="center" wrapText="1"/>
    </xf>
    <xf numFmtId="0" fontId="37" fillId="0" borderId="142" xfId="82" applyFont="1" applyBorder="1" applyAlignment="1">
      <alignment horizontal="center" vertical="center" wrapText="1"/>
    </xf>
    <xf numFmtId="0" fontId="37" fillId="0" borderId="144" xfId="82" applyFont="1" applyBorder="1" applyAlignment="1">
      <alignment horizontal="center" vertical="center" wrapText="1"/>
    </xf>
    <xf numFmtId="0" fontId="37" fillId="0" borderId="146" xfId="82" applyFont="1" applyBorder="1" applyAlignment="1">
      <alignment horizontal="center" vertical="center" wrapText="1"/>
    </xf>
    <xf numFmtId="0" fontId="15" fillId="0" borderId="145" xfId="82" applyFont="1" applyBorder="1" applyAlignment="1">
      <alignment horizontal="center" vertical="center" wrapText="1"/>
    </xf>
    <xf numFmtId="0" fontId="15" fillId="0" borderId="159" xfId="82" applyFont="1" applyBorder="1" applyAlignment="1">
      <alignment horizontal="center" vertical="center" wrapText="1"/>
    </xf>
    <xf numFmtId="0" fontId="15" fillId="0" borderId="160" xfId="82" applyFont="1" applyBorder="1" applyAlignment="1">
      <alignment horizontal="center" vertical="center" wrapText="1"/>
    </xf>
    <xf numFmtId="0" fontId="42" fillId="0" borderId="161" xfId="102" applyFont="1" applyBorder="1" applyAlignment="1">
      <alignment horizontal="center" vertical="center" wrapText="1"/>
    </xf>
    <xf numFmtId="0" fontId="42" fillId="0" borderId="159" xfId="102" applyFont="1" applyBorder="1" applyAlignment="1">
      <alignment horizontal="center" vertical="center" wrapText="1"/>
    </xf>
    <xf numFmtId="0" fontId="42" fillId="0" borderId="162" xfId="102" applyFont="1" applyBorder="1" applyAlignment="1">
      <alignment horizontal="center" vertical="center" wrapText="1"/>
    </xf>
    <xf numFmtId="0" fontId="37" fillId="0" borderId="8" xfId="82" applyFont="1" applyBorder="1" applyAlignment="1">
      <alignment horizontal="center" vertical="center" wrapText="1"/>
    </xf>
    <xf numFmtId="0" fontId="37" fillId="0" borderId="11" xfId="82" applyFont="1" applyBorder="1" applyAlignment="1">
      <alignment horizontal="center" vertical="center" wrapText="1"/>
    </xf>
    <xf numFmtId="0" fontId="37" fillId="0" borderId="76" xfId="82" applyFont="1" applyBorder="1" applyAlignment="1">
      <alignment horizontal="center" vertical="center" wrapText="1"/>
    </xf>
    <xf numFmtId="49" fontId="147" fillId="3" borderId="138" xfId="3" applyNumberFormat="1" applyFont="1" applyFill="1" applyBorder="1" applyAlignment="1">
      <alignment horizontal="left" vertical="center"/>
    </xf>
    <xf numFmtId="49" fontId="147" fillId="3" borderId="139" xfId="3" applyNumberFormat="1" applyFont="1" applyFill="1" applyBorder="1" applyAlignment="1">
      <alignment horizontal="left" vertical="center"/>
    </xf>
    <xf numFmtId="49" fontId="147" fillId="3" borderId="140" xfId="3" applyNumberFormat="1" applyFont="1" applyFill="1" applyBorder="1" applyAlignment="1">
      <alignment horizontal="left" vertical="center"/>
    </xf>
    <xf numFmtId="165" fontId="6" fillId="0" borderId="133" xfId="2" applyNumberFormat="1" applyFont="1" applyBorder="1" applyAlignment="1" applyProtection="1">
      <alignment horizontal="left" vertical="center"/>
    </xf>
    <xf numFmtId="165" fontId="6" fillId="0" borderId="134" xfId="2" applyNumberFormat="1" applyFont="1" applyBorder="1" applyAlignment="1" applyProtection="1">
      <alignment horizontal="left" vertical="center"/>
    </xf>
    <xf numFmtId="0" fontId="37" fillId="0" borderId="136" xfId="3" applyFont="1" applyBorder="1" applyAlignment="1">
      <alignment horizontal="center" vertical="center" wrapText="1"/>
    </xf>
    <xf numFmtId="0" fontId="37" fillId="3" borderId="136" xfId="3" applyFont="1" applyFill="1" applyBorder="1" applyAlignment="1">
      <alignment horizontal="center" vertical="center" wrapText="1"/>
    </xf>
    <xf numFmtId="0" fontId="15" fillId="0" borderId="136" xfId="3" applyFont="1" applyBorder="1" applyAlignment="1">
      <alignment horizontal="center" vertical="center"/>
    </xf>
    <xf numFmtId="0" fontId="15" fillId="0" borderId="138" xfId="3" applyFont="1" applyBorder="1" applyAlignment="1">
      <alignment horizontal="center" vertical="center" wrapText="1"/>
    </xf>
    <xf numFmtId="0" fontId="42" fillId="0" borderId="138" xfId="3" applyFont="1" applyBorder="1" applyAlignment="1">
      <alignment horizontal="center" vertical="center" wrapText="1"/>
    </xf>
    <xf numFmtId="0" fontId="42" fillId="0" borderId="140" xfId="3" applyFont="1" applyBorder="1" applyAlignment="1">
      <alignment horizontal="center" vertical="center" wrapText="1"/>
    </xf>
    <xf numFmtId="0" fontId="17" fillId="8" borderId="138" xfId="7" applyFont="1" applyFill="1" applyBorder="1" applyAlignment="1">
      <alignment horizontal="left" vertical="center" wrapText="1"/>
    </xf>
    <xf numFmtId="0" fontId="17" fillId="8" borderId="139" xfId="7" applyFont="1" applyFill="1" applyBorder="1" applyAlignment="1">
      <alignment horizontal="left" vertical="center" wrapText="1"/>
    </xf>
    <xf numFmtId="0" fontId="17" fillId="8" borderId="140" xfId="7" applyFont="1" applyFill="1" applyBorder="1" applyAlignment="1">
      <alignment horizontal="left" vertical="center" wrapText="1"/>
    </xf>
    <xf numFmtId="165" fontId="191" fillId="8" borderId="133" xfId="2" applyNumberFormat="1" applyFont="1" applyFill="1" applyBorder="1" applyAlignment="1" applyProtection="1">
      <alignment horizontal="left" vertical="center"/>
    </xf>
    <xf numFmtId="165" fontId="191" fillId="8" borderId="134" xfId="2" applyNumberFormat="1" applyFont="1" applyFill="1" applyBorder="1" applyAlignment="1" applyProtection="1">
      <alignment horizontal="left" vertical="center"/>
    </xf>
    <xf numFmtId="0" fontId="193" fillId="8" borderId="70" xfId="7" applyFont="1" applyFill="1" applyBorder="1" applyAlignment="1">
      <alignment horizontal="center" vertical="center" wrapText="1"/>
    </xf>
    <xf numFmtId="0" fontId="193" fillId="8" borderId="111" xfId="7" applyFont="1" applyFill="1" applyBorder="1" applyAlignment="1">
      <alignment horizontal="center" vertical="center" wrapText="1"/>
    </xf>
    <xf numFmtId="0" fontId="37" fillId="8" borderId="39" xfId="7" applyFont="1" applyFill="1" applyBorder="1" applyAlignment="1">
      <alignment horizontal="center" vertical="center" wrapText="1"/>
    </xf>
    <xf numFmtId="0" fontId="37" fillId="8" borderId="5" xfId="7" applyFont="1" applyFill="1" applyBorder="1" applyAlignment="1">
      <alignment horizontal="center" vertical="center" wrapText="1"/>
    </xf>
    <xf numFmtId="0" fontId="37" fillId="8" borderId="40" xfId="3" applyFont="1" applyFill="1" applyBorder="1" applyAlignment="1">
      <alignment horizontal="center" vertical="center" wrapText="1"/>
    </xf>
    <xf numFmtId="0" fontId="37" fillId="8" borderId="110" xfId="3" applyFont="1" applyFill="1" applyBorder="1" applyAlignment="1">
      <alignment horizontal="center" vertical="center" wrapText="1"/>
    </xf>
    <xf numFmtId="0" fontId="37" fillId="8" borderId="41" xfId="3" applyFont="1" applyFill="1" applyBorder="1" applyAlignment="1">
      <alignment horizontal="center" vertical="center" wrapText="1"/>
    </xf>
    <xf numFmtId="0" fontId="38" fillId="8" borderId="40" xfId="7" applyFont="1" applyFill="1" applyBorder="1" applyAlignment="1">
      <alignment horizontal="center" vertical="center"/>
    </xf>
    <xf numFmtId="0" fontId="38" fillId="8" borderId="110" xfId="7" applyFont="1" applyFill="1" applyBorder="1" applyAlignment="1">
      <alignment horizontal="center" vertical="center"/>
    </xf>
    <xf numFmtId="0" fontId="38" fillId="8" borderId="49" xfId="7" applyFont="1" applyFill="1" applyBorder="1" applyAlignment="1">
      <alignment horizontal="center" vertical="center"/>
    </xf>
    <xf numFmtId="0" fontId="172" fillId="8" borderId="138" xfId="7" applyFont="1" applyFill="1" applyBorder="1" applyAlignment="1">
      <alignment horizontal="center" vertical="center"/>
    </xf>
    <xf numFmtId="0" fontId="172" fillId="8" borderId="139" xfId="7" applyFont="1" applyFill="1" applyBorder="1" applyAlignment="1">
      <alignment horizontal="center" vertical="center"/>
    </xf>
    <xf numFmtId="0" fontId="172" fillId="8" borderId="140" xfId="7" applyFont="1" applyFill="1" applyBorder="1" applyAlignment="1">
      <alignment horizontal="center" vertical="center"/>
    </xf>
    <xf numFmtId="0" fontId="126" fillId="8" borderId="88" xfId="7" applyFont="1" applyFill="1" applyBorder="1" applyAlignment="1">
      <alignment horizontal="right"/>
    </xf>
    <xf numFmtId="0" fontId="17" fillId="8" borderId="73" xfId="7" applyFont="1" applyFill="1" applyBorder="1" applyAlignment="1">
      <alignment horizontal="left" vertical="center" wrapText="1"/>
    </xf>
    <xf numFmtId="0" fontId="17" fillId="8" borderId="74" xfId="7" applyFont="1" applyFill="1" applyBorder="1" applyAlignment="1">
      <alignment horizontal="left" vertical="center" wrapText="1"/>
    </xf>
    <xf numFmtId="0" fontId="17" fillId="8" borderId="75" xfId="7" applyFont="1" applyFill="1" applyBorder="1" applyAlignment="1">
      <alignment horizontal="left" vertical="center" wrapText="1"/>
    </xf>
    <xf numFmtId="0" fontId="57" fillId="0" borderId="138" xfId="7" applyFont="1" applyBorder="1" applyAlignment="1">
      <alignment horizontal="center" vertical="center"/>
    </xf>
    <xf numFmtId="0" fontId="57" fillId="0" borderId="139" xfId="7" applyFont="1" applyBorder="1" applyAlignment="1">
      <alignment horizontal="center" vertical="center"/>
    </xf>
    <xf numFmtId="0" fontId="57" fillId="0" borderId="140" xfId="7" applyFont="1" applyBorder="1" applyAlignment="1">
      <alignment horizontal="center" vertical="center"/>
    </xf>
    <xf numFmtId="49" fontId="155" fillId="28" borderId="138" xfId="5" applyNumberFormat="1" applyFont="1" applyFill="1" applyBorder="1" applyAlignment="1">
      <alignment horizontal="center"/>
    </xf>
    <xf numFmtId="49" fontId="155" fillId="28" borderId="139" xfId="5" applyNumberFormat="1" applyFont="1" applyFill="1" applyBorder="1" applyAlignment="1">
      <alignment horizontal="center"/>
    </xf>
    <xf numFmtId="49" fontId="155" fillId="28" borderId="140" xfId="5" applyNumberFormat="1" applyFont="1" applyFill="1" applyBorder="1" applyAlignment="1">
      <alignment horizontal="center"/>
    </xf>
    <xf numFmtId="0" fontId="133" fillId="28" borderId="138" xfId="3" applyFont="1" applyFill="1" applyBorder="1" applyAlignment="1">
      <alignment horizontal="center"/>
    </xf>
    <xf numFmtId="0" fontId="133" fillId="28" borderId="139" xfId="3" applyFont="1" applyFill="1" applyBorder="1" applyAlignment="1">
      <alignment horizontal="center"/>
    </xf>
    <xf numFmtId="0" fontId="133" fillId="28" borderId="140" xfId="3" applyFont="1" applyFill="1" applyBorder="1" applyAlignment="1">
      <alignment horizontal="center"/>
    </xf>
    <xf numFmtId="165" fontId="132" fillId="0" borderId="133" xfId="2" applyNumberFormat="1" applyFont="1" applyBorder="1" applyAlignment="1" applyProtection="1">
      <alignment horizontal="left" vertical="center"/>
    </xf>
    <xf numFmtId="165" fontId="132" fillId="0" borderId="134" xfId="2" applyNumberFormat="1" applyFont="1" applyBorder="1" applyAlignment="1" applyProtection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6" fillId="0" borderId="83" xfId="2" applyNumberFormat="1" applyFont="1" applyBorder="1" applyAlignment="1" applyProtection="1">
      <alignment horizontal="left" vertical="center"/>
    </xf>
    <xf numFmtId="165" fontId="6" fillId="0" borderId="85" xfId="2" applyNumberFormat="1" applyFont="1" applyBorder="1" applyAlignment="1" applyProtection="1">
      <alignment horizontal="left" vertical="center"/>
    </xf>
    <xf numFmtId="0" fontId="106" fillId="0" borderId="77" xfId="3" applyFont="1" applyBorder="1" applyAlignment="1">
      <alignment horizontal="center" vertical="center"/>
    </xf>
  </cellXfs>
  <cellStyles count="111">
    <cellStyle name="20% - Accent1 2" xfId="20" xr:uid="{00000000-0005-0000-0000-000000000000}"/>
    <cellStyle name="20% - Accent2 2" xfId="21" xr:uid="{00000000-0005-0000-0000-000001000000}"/>
    <cellStyle name="20% - Accent3 2" xfId="22" xr:uid="{00000000-0005-0000-0000-000002000000}"/>
    <cellStyle name="20% - Accent4 2" xfId="23" xr:uid="{00000000-0005-0000-0000-000003000000}"/>
    <cellStyle name="20% - Accent5 2" xfId="24" xr:uid="{00000000-0005-0000-0000-000004000000}"/>
    <cellStyle name="20% - Accent6 2" xfId="25" xr:uid="{00000000-0005-0000-0000-000005000000}"/>
    <cellStyle name="40% - Accent1 2" xfId="26" xr:uid="{00000000-0005-0000-0000-000006000000}"/>
    <cellStyle name="40% - Accent2 2" xfId="27" xr:uid="{00000000-0005-0000-0000-000007000000}"/>
    <cellStyle name="40% - Accent3" xfId="99" builtinId="39"/>
    <cellStyle name="40% - Accent3 2" xfId="28" xr:uid="{00000000-0005-0000-0000-000009000000}"/>
    <cellStyle name="40% - Accent4 2" xfId="29" xr:uid="{00000000-0005-0000-0000-00000A000000}"/>
    <cellStyle name="40% - Accent5 2" xfId="30" xr:uid="{00000000-0005-0000-0000-00000B000000}"/>
    <cellStyle name="40% - Accent6 2" xfId="31" xr:uid="{00000000-0005-0000-0000-00000C000000}"/>
    <cellStyle name="40% Akcenat4 2" xfId="95" xr:uid="{00000000-0005-0000-0000-00000D000000}"/>
    <cellStyle name="60% - Accent1 2" xfId="32" xr:uid="{00000000-0005-0000-0000-00000E000000}"/>
    <cellStyle name="60% - Accent2 2" xfId="33" xr:uid="{00000000-0005-0000-0000-00000F000000}"/>
    <cellStyle name="60% - Accent3 2" xfId="34" xr:uid="{00000000-0005-0000-0000-000010000000}"/>
    <cellStyle name="60% - Accent4 2" xfId="35" xr:uid="{00000000-0005-0000-0000-000011000000}"/>
    <cellStyle name="60% - Accent5 2" xfId="36" xr:uid="{00000000-0005-0000-0000-000012000000}"/>
    <cellStyle name="60% - Accent6 2" xfId="37" xr:uid="{00000000-0005-0000-0000-000013000000}"/>
    <cellStyle name="Accent1 2" xfId="38" xr:uid="{00000000-0005-0000-0000-000014000000}"/>
    <cellStyle name="Accent2 2" xfId="39" xr:uid="{00000000-0005-0000-0000-000015000000}"/>
    <cellStyle name="Accent3 2" xfId="40" xr:uid="{00000000-0005-0000-0000-000016000000}"/>
    <cellStyle name="Accent4 2" xfId="41" xr:uid="{00000000-0005-0000-0000-000017000000}"/>
    <cellStyle name="Accent5 2" xfId="42" xr:uid="{00000000-0005-0000-0000-000018000000}"/>
    <cellStyle name="Accent6 2" xfId="43" xr:uid="{00000000-0005-0000-0000-000019000000}"/>
    <cellStyle name="Bad 2" xfId="44" xr:uid="{00000000-0005-0000-0000-00001B000000}"/>
    <cellStyle name="Calculation 2" xfId="45" xr:uid="{00000000-0005-0000-0000-00001C000000}"/>
    <cellStyle name="Check Cell 2" xfId="46" xr:uid="{00000000-0005-0000-0000-00001D000000}"/>
    <cellStyle name="ContentsHyperlink" xfId="47" xr:uid="{00000000-0005-0000-0000-00001E000000}"/>
    <cellStyle name="Explanatory Text 2" xfId="48" xr:uid="{00000000-0005-0000-0000-00001F000000}"/>
    <cellStyle name="Good" xfId="98" builtinId="26"/>
    <cellStyle name="Good 2" xfId="49" xr:uid="{00000000-0005-0000-0000-000021000000}"/>
    <cellStyle name="Heading 1 2" xfId="50" xr:uid="{00000000-0005-0000-0000-000022000000}"/>
    <cellStyle name="Heading 2 2" xfId="51" xr:uid="{00000000-0005-0000-0000-000023000000}"/>
    <cellStyle name="Heading 3 2" xfId="52" xr:uid="{00000000-0005-0000-0000-000024000000}"/>
    <cellStyle name="Heading 4 2" xfId="53" xr:uid="{00000000-0005-0000-0000-000025000000}"/>
    <cellStyle name="Hyperlink 2" xfId="86" xr:uid="{00000000-0005-0000-0000-000026000000}"/>
    <cellStyle name="Input 2" xfId="54" xr:uid="{00000000-0005-0000-0000-000027000000}"/>
    <cellStyle name="Linked Cell 2" xfId="55" xr:uid="{00000000-0005-0000-0000-000028000000}"/>
    <cellStyle name="Neutral 2" xfId="56" xr:uid="{00000000-0005-0000-0000-000029000000}"/>
    <cellStyle name="Normal" xfId="0" builtinId="0"/>
    <cellStyle name="Normal 10" xfId="57" xr:uid="{00000000-0005-0000-0000-00002B000000}"/>
    <cellStyle name="Normal 18" xfId="10" xr:uid="{00000000-0005-0000-0000-00002C000000}"/>
    <cellStyle name="Normal 19" xfId="9" xr:uid="{00000000-0005-0000-0000-00002D000000}"/>
    <cellStyle name="Normal 2" xfId="3" xr:uid="{00000000-0005-0000-0000-00002E000000}"/>
    <cellStyle name="Normal 2 2" xfId="4" xr:uid="{00000000-0005-0000-0000-00002F000000}"/>
    <cellStyle name="Normal 2 2 2" xfId="58" xr:uid="{00000000-0005-0000-0000-000030000000}"/>
    <cellStyle name="Normal 2 3" xfId="77" xr:uid="{00000000-0005-0000-0000-000031000000}"/>
    <cellStyle name="Normal 2 4" xfId="83" xr:uid="{00000000-0005-0000-0000-000032000000}"/>
    <cellStyle name="Normal 2_sanitetski materijal" xfId="59" xr:uid="{00000000-0005-0000-0000-000033000000}"/>
    <cellStyle name="Normal 20" xfId="14" xr:uid="{00000000-0005-0000-0000-000034000000}"/>
    <cellStyle name="Normal 21" xfId="13" xr:uid="{00000000-0005-0000-0000-000035000000}"/>
    <cellStyle name="Normal 22" xfId="60" xr:uid="{00000000-0005-0000-0000-000036000000}"/>
    <cellStyle name="Normal 23" xfId="11" xr:uid="{00000000-0005-0000-0000-000037000000}"/>
    <cellStyle name="Normal 29" xfId="61" xr:uid="{00000000-0005-0000-0000-000038000000}"/>
    <cellStyle name="Normal 3" xfId="5" xr:uid="{00000000-0005-0000-0000-000039000000}"/>
    <cellStyle name="Normal 3 2" xfId="63" xr:uid="{00000000-0005-0000-0000-00003A000000}"/>
    <cellStyle name="Normal 3 2 2" xfId="92" xr:uid="{00000000-0005-0000-0000-00003B000000}"/>
    <cellStyle name="Normal 3 3" xfId="62" xr:uid="{00000000-0005-0000-0000-00003C000000}"/>
    <cellStyle name="Normal 3_2020 planske tabele" xfId="64" xr:uid="{00000000-0005-0000-0000-00003D000000}"/>
    <cellStyle name="Normal 4" xfId="6" xr:uid="{00000000-0005-0000-0000-00003E000000}"/>
    <cellStyle name="Normal 4 2" xfId="66" xr:uid="{00000000-0005-0000-0000-00003F000000}"/>
    <cellStyle name="Normal 4 3" xfId="65" xr:uid="{00000000-0005-0000-0000-000040000000}"/>
    <cellStyle name="Normal 4 4" xfId="78" xr:uid="{00000000-0005-0000-0000-000041000000}"/>
    <cellStyle name="Normal 4 5" xfId="88" xr:uid="{00000000-0005-0000-0000-000042000000}"/>
    <cellStyle name="Normal 4_2020 planske tabele" xfId="67" xr:uid="{00000000-0005-0000-0000-000043000000}"/>
    <cellStyle name="Normal 5" xfId="68" xr:uid="{00000000-0005-0000-0000-000044000000}"/>
    <cellStyle name="Normal 6" xfId="81" xr:uid="{00000000-0005-0000-0000-000045000000}"/>
    <cellStyle name="Normal 7" xfId="8" xr:uid="{00000000-0005-0000-0000-000046000000}"/>
    <cellStyle name="Normal 8" xfId="12" xr:uid="{00000000-0005-0000-0000-000047000000}"/>
    <cellStyle name="Normal_2017.Plan rada KBC Dr Dragisa Misovic Dedinje za period I-XII 2017. godine" xfId="93" xr:uid="{00000000-0005-0000-0000-000048000000}"/>
    <cellStyle name="Normal_Korigovana tab 15 dijalize" xfId="103" xr:uid="{00000000-0005-0000-0000-000049000000}"/>
    <cellStyle name="Normal_KORIGOVANIPlan rada za 2016. godinu KBC Dr Dragisa Misovic-Dedinje-1" xfId="7" xr:uid="{00000000-0005-0000-0000-00004A000000}"/>
    <cellStyle name="Normal_KORIGOVANPlanske tabele RFZO za 2015 KBC MISOVIC" xfId="15" xr:uid="{00000000-0005-0000-0000-00004B000000}"/>
    <cellStyle name="Normal_lekovi plan - Mr Olivera 2016. god-1_LEKOVI Izvrsenje plana rada  I - VI 2017-1" xfId="94" xr:uid="{00000000-0005-0000-0000-00004C000000}"/>
    <cellStyle name="Normal_normativ kadra _ tabel_1" xfId="85" xr:uid="{00000000-0005-0000-0000-00004D000000}"/>
    <cellStyle name="Normal_Normativi_Stampanje" xfId="19" xr:uid="{00000000-0005-0000-0000-00004E000000}"/>
    <cellStyle name="Normal_Plan rada KBC Dr Dragisa Misovic Dedinje za period I-XII 2017. godine" xfId="82" xr:uid="{00000000-0005-0000-0000-00004F000000}"/>
    <cellStyle name="Normal_Planske tabele RFZO za 2015 KBC MISOVIC" xfId="89" xr:uid="{00000000-0005-0000-0000-000050000000}"/>
    <cellStyle name="Normal_Sheet1" xfId="17" xr:uid="{00000000-0005-0000-0000-000051000000}"/>
    <cellStyle name="Normal_Sheet1_1" xfId="16" xr:uid="{00000000-0005-0000-0000-000052000000}"/>
    <cellStyle name="Normal_Sheet2" xfId="91" xr:uid="{00000000-0005-0000-0000-000053000000}"/>
    <cellStyle name="Normal_TAB DZ 1-10 (1) 2" xfId="84" xr:uid="{00000000-0005-0000-0000-000054000000}"/>
    <cellStyle name="Normal_TABELA 12 ZDRAVSTVENE USLUGE PRUZENE OSIGURANIM LICIMA" xfId="90" xr:uid="{00000000-0005-0000-0000-000055000000}"/>
    <cellStyle name="Normal_TABELA 13 RENTGEN I ULTRAZVUCNA DIJAGNOSTIKA" xfId="76" xr:uid="{00000000-0005-0000-0000-000056000000}"/>
    <cellStyle name="Normal_TABELA 14 LABORATORIJSKA DIJAGNOSTIKA-1" xfId="18" xr:uid="{00000000-0005-0000-0000-000057000000}"/>
    <cellStyle name="Normal_TABELA 15 DIJALIZE ISPRAVLJENA" xfId="108" xr:uid="{E0F35E74-447E-4C6E-858B-06B0FA85CFBB}"/>
    <cellStyle name="Normal_Usaglasen Plan rada KBC Dr Dragisa Misovic Dedinje za period I-XII 2017. godine" xfId="102" xr:uid="{00000000-0005-0000-0000-00005A000000}"/>
    <cellStyle name="Note 2" xfId="69" xr:uid="{00000000-0005-0000-0000-00005B000000}"/>
    <cellStyle name="Output 2" xfId="70" xr:uid="{00000000-0005-0000-0000-00005C000000}"/>
    <cellStyle name="Student Information" xfId="1" xr:uid="{00000000-0005-0000-0000-00005D000000}"/>
    <cellStyle name="Student Information - user entered" xfId="2" xr:uid="{00000000-0005-0000-0000-00005E000000}"/>
    <cellStyle name="Student Information - user entered 2" xfId="72" xr:uid="{00000000-0005-0000-0000-00005F000000}"/>
    <cellStyle name="Student Information - user entered 2 2" xfId="97" xr:uid="{00000000-0005-0000-0000-000060000000}"/>
    <cellStyle name="Student Information - user entered 2 3" xfId="105" xr:uid="{00000000-0005-0000-0000-000061000000}"/>
    <cellStyle name="Student Information - user entered 2 3 2" xfId="110" xr:uid="{79FAFA23-56E3-460A-9A28-E76E13BC29D7}"/>
    <cellStyle name="Student Information - user entered 2 4" xfId="107" xr:uid="{5F3FD662-0496-4CF5-AD94-8D5A4C3439A9}"/>
    <cellStyle name="Student Information - user entered 3" xfId="80" xr:uid="{00000000-0005-0000-0000-000062000000}"/>
    <cellStyle name="Student Information - user entered 4" xfId="101" xr:uid="{00000000-0005-0000-0000-000063000000}"/>
    <cellStyle name="Student Information 2" xfId="71" xr:uid="{00000000-0005-0000-0000-000064000000}"/>
    <cellStyle name="Student Information 2 2" xfId="96" xr:uid="{00000000-0005-0000-0000-000065000000}"/>
    <cellStyle name="Student Information 2 3" xfId="104" xr:uid="{00000000-0005-0000-0000-000066000000}"/>
    <cellStyle name="Student Information 2 3 2" xfId="109" xr:uid="{B80AC93F-E0C7-45B5-80B9-BF5A821D3490}"/>
    <cellStyle name="Student Information 2 4" xfId="106" xr:uid="{CE54CE5F-1175-4222-A660-A75DC9A3A373}"/>
    <cellStyle name="Student Information 3" xfId="79" xr:uid="{00000000-0005-0000-0000-000067000000}"/>
    <cellStyle name="Student Information 4" xfId="100" xr:uid="{00000000-0005-0000-0000-000068000000}"/>
    <cellStyle name="Title 2" xfId="73" xr:uid="{00000000-0005-0000-0000-000069000000}"/>
    <cellStyle name="Total 2" xfId="74" xr:uid="{00000000-0005-0000-0000-00006A000000}"/>
    <cellStyle name="Total 3" xfId="87" xr:uid="{00000000-0005-0000-0000-00006B000000}"/>
    <cellStyle name="Warning Text 2" xfId="75" xr:uid="{00000000-0005-0000-0000-00006C000000}"/>
  </cellStyles>
  <dxfs count="32"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D4120-3BE6-43EC-B6E3-95EC9C9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8</xdr:col>
      <xdr:colOff>0</xdr:colOff>
      <xdr:row>0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732E9E-E88E-4688-837F-AEFD9D24FF71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838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\Downloads\BUDICPlanske_tabele_za_bolnice_2023_KADROVSKE%20TABELE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50.186\Users\Verica\Downloads\Nebojsa%20old\Desktop\RAD-1\I-IX%202022\Nebojsa%20old\Desktop\BACKUP%2027.10.2011\IZVRSENjA%20PO%20GODINAMA\2021\IZVR&#352;ENJE%20I%20-%20XII%202021\Usagla&#353;en%20I-XII%202021.%20Izvr&#353;enje%20Plana%20rada%20KBC%20Dr?99399E06" TargetMode="External"/><Relationship Id="rId1" Type="http://schemas.openxmlformats.org/officeDocument/2006/relationships/externalLinkPath" Target="file:///\\99399E06\Usagla&#353;en%20I-XII%202021.%20Izvr&#353;enje%20Plana%20rada%20KBC%20D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bojsa/AppData/Local/Temp/2021/Izvr&#353;enje%20plana%20rada%20I-III%202021/I-III%202021.%20Izvr&#353;enje%20Plana%20rada%20KBC%20Dr%20Dragi&#353;a%20Mi&#353;ovi&#263;%20-%20Dedi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</sheetNames>
    <sheetDataSet>
      <sheetData sheetId="0" refreshError="1"/>
      <sheetData sheetId="1" refreshError="1">
        <row r="3">
          <cell r="C3" t="str">
            <v>01.01.2023.</v>
          </cell>
        </row>
        <row r="24">
          <cell r="Z24">
            <v>4</v>
          </cell>
          <cell r="AA24">
            <v>5.1099999999999994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2" refreshError="1">
        <row r="19">
          <cell r="E19">
            <v>18</v>
          </cell>
          <cell r="M19">
            <v>3</v>
          </cell>
          <cell r="N19">
            <v>3</v>
          </cell>
          <cell r="P19">
            <v>0</v>
          </cell>
          <cell r="Q19">
            <v>0</v>
          </cell>
          <cell r="R19">
            <v>0</v>
          </cell>
        </row>
      </sheetData>
      <sheetData sheetId="3" refreshError="1">
        <row r="11">
          <cell r="D11">
            <v>0</v>
          </cell>
        </row>
        <row r="23">
          <cell r="E23">
            <v>13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4" refreshError="1">
        <row r="36">
          <cell r="B36">
            <v>55</v>
          </cell>
          <cell r="C36">
            <v>39.220000000000006</v>
          </cell>
          <cell r="H36">
            <v>0</v>
          </cell>
          <cell r="I36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Usluge_Covid19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C1" t="str">
            <v>КБЦ "Др Драгиша Мишовић - Дедиње"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Usluge_Covid19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C2">
            <v>7044445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va Parabucki" id="{5B3AFA79-461C-4F64-ACE4-63F0F37462AA}" userId="S::iva.parabucki.21@singimail.rs::48de13e7-cca2-4857-8c25-aa4bd32e543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3" dT="2023-02-27T11:30:27.32" personId="{5B3AFA79-461C-4F64-ACE4-63F0F37462AA}" id="{652C51CF-8A10-4276-A12F-A0CDA685E1DD}">
    <text>SPEC PREGLEDI NEFROLOGUIJA AMB</text>
  </threadedComment>
  <threadedComment ref="E43" dT="2023-02-27T11:31:28.20" personId="{5B3AFA79-461C-4F64-ACE4-63F0F37462AA}" id="{AC7A6BE4-EBD6-4F03-9CAF-00577FC51F07}" parentId="{652C51CF-8A10-4276-A12F-A0CDA685E1DD}">
    <text xml:space="preserve">
SPEC PREGLEDI NEFROLOGIJA AMB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2:I33"/>
  <sheetViews>
    <sheetView topLeftCell="A19" zoomScaleSheetLayoutView="100" workbookViewId="0">
      <selection activeCell="R32" sqref="R32"/>
    </sheetView>
  </sheetViews>
  <sheetFormatPr defaultColWidth="9.140625" defaultRowHeight="12.75"/>
  <cols>
    <col min="1" max="1" width="5" style="218" customWidth="1"/>
    <col min="2" max="2" width="12.28515625" style="218" customWidth="1"/>
    <col min="3" max="16384" width="9.140625" style="218"/>
  </cols>
  <sheetData>
    <row r="2" spans="1:9" ht="14.25">
      <c r="C2" s="1969" t="s">
        <v>3144</v>
      </c>
      <c r="D2" s="1969"/>
      <c r="E2" s="1969"/>
      <c r="F2" s="1969"/>
      <c r="G2" s="1969"/>
      <c r="H2" s="1969"/>
      <c r="I2" s="1969"/>
    </row>
    <row r="3" spans="1:9" ht="15.75">
      <c r="C3" s="1970" t="s">
        <v>3145</v>
      </c>
      <c r="D3" s="1970"/>
      <c r="E3" s="1970"/>
      <c r="F3" s="1970"/>
      <c r="G3" s="1970"/>
      <c r="H3" s="1970"/>
      <c r="I3" s="1970"/>
    </row>
    <row r="6" spans="1:9" ht="18.75">
      <c r="B6" s="1971" t="s">
        <v>3146</v>
      </c>
      <c r="C6" s="1971"/>
      <c r="D6" s="1971"/>
      <c r="E6" s="1971"/>
      <c r="F6" s="1971"/>
      <c r="G6" s="1971"/>
      <c r="H6" s="1971"/>
      <c r="I6" s="1971"/>
    </row>
    <row r="7" spans="1:9" ht="18.75">
      <c r="B7" s="1971" t="s">
        <v>3147</v>
      </c>
      <c r="C7" s="1971"/>
      <c r="D7" s="1971"/>
      <c r="E7" s="1971"/>
      <c r="F7" s="1971"/>
      <c r="G7" s="1971"/>
      <c r="H7" s="1971"/>
      <c r="I7" s="1971"/>
    </row>
    <row r="8" spans="1:9" ht="18.75">
      <c r="B8" s="1971" t="s">
        <v>3148</v>
      </c>
      <c r="C8" s="1971"/>
      <c r="D8" s="1971"/>
      <c r="E8" s="1971"/>
      <c r="F8" s="1971"/>
      <c r="G8" s="1971"/>
      <c r="H8" s="1971"/>
      <c r="I8" s="1971"/>
    </row>
    <row r="9" spans="1:9" ht="57.75" customHeight="1">
      <c r="B9" s="1968" t="s">
        <v>7717</v>
      </c>
      <c r="C9" s="1968"/>
      <c r="D9" s="1968"/>
      <c r="E9" s="1968"/>
      <c r="F9" s="1968"/>
      <c r="G9" s="1968"/>
      <c r="H9" s="1968"/>
      <c r="I9" s="1968"/>
    </row>
    <row r="10" spans="1:9" ht="15">
      <c r="A10" s="219"/>
      <c r="B10" s="219"/>
      <c r="C10" s="219" t="s">
        <v>3149</v>
      </c>
      <c r="D10" s="219"/>
    </row>
    <row r="11" spans="1:9" ht="15">
      <c r="A11" s="220" t="s">
        <v>3150</v>
      </c>
      <c r="B11" s="220" t="s">
        <v>3151</v>
      </c>
      <c r="C11" s="220"/>
      <c r="D11" s="220"/>
      <c r="E11" s="221"/>
      <c r="F11" s="221"/>
      <c r="G11" s="221"/>
      <c r="H11" s="221"/>
      <c r="I11" s="221"/>
    </row>
    <row r="12" spans="1:9" ht="15">
      <c r="A12" s="219" t="s">
        <v>3152</v>
      </c>
      <c r="B12" s="222" t="s">
        <v>3153</v>
      </c>
      <c r="C12" s="222"/>
      <c r="D12" s="222"/>
      <c r="E12" s="223"/>
      <c r="F12" s="223"/>
      <c r="G12" s="223"/>
      <c r="H12" s="223"/>
      <c r="I12" s="223"/>
    </row>
    <row r="13" spans="1:9" ht="15">
      <c r="A13" s="219" t="s">
        <v>3154</v>
      </c>
      <c r="B13" s="222" t="s">
        <v>3155</v>
      </c>
      <c r="C13" s="222"/>
      <c r="D13" s="222"/>
      <c r="E13" s="223"/>
      <c r="F13" s="223"/>
      <c r="G13" s="223"/>
      <c r="H13" s="223"/>
      <c r="I13" s="223"/>
    </row>
    <row r="14" spans="1:9" ht="15">
      <c r="A14" s="219" t="s">
        <v>3156</v>
      </c>
      <c r="B14" s="222" t="s">
        <v>3157</v>
      </c>
      <c r="C14" s="222"/>
      <c r="D14" s="222"/>
      <c r="E14" s="223"/>
      <c r="F14" s="223"/>
      <c r="G14" s="223"/>
      <c r="H14" s="223"/>
      <c r="I14" s="223"/>
    </row>
    <row r="15" spans="1:9" ht="15">
      <c r="A15" s="219" t="s">
        <v>3158</v>
      </c>
      <c r="B15" s="222" t="s">
        <v>3159</v>
      </c>
      <c r="C15" s="222"/>
      <c r="D15" s="222"/>
      <c r="E15" s="223"/>
      <c r="F15" s="223"/>
      <c r="G15" s="223"/>
      <c r="H15" s="223"/>
      <c r="I15" s="223"/>
    </row>
    <row r="16" spans="1:9" ht="15">
      <c r="A16" s="219" t="s">
        <v>3160</v>
      </c>
      <c r="B16" s="222" t="s">
        <v>3161</v>
      </c>
      <c r="C16" s="222"/>
      <c r="D16" s="222"/>
      <c r="E16" s="223"/>
      <c r="F16" s="223"/>
      <c r="G16" s="223"/>
      <c r="H16" s="223"/>
      <c r="I16" s="223"/>
    </row>
    <row r="17" spans="1:9" ht="15.75" customHeight="1">
      <c r="A17" s="219" t="s">
        <v>3162</v>
      </c>
      <c r="B17" s="222" t="s">
        <v>1448</v>
      </c>
      <c r="C17" s="222"/>
      <c r="D17" s="222"/>
      <c r="E17" s="223"/>
      <c r="F17" s="223"/>
      <c r="G17" s="223"/>
      <c r="H17" s="223"/>
      <c r="I17" s="223"/>
    </row>
    <row r="18" spans="1:9" ht="15.75" customHeight="1">
      <c r="A18" s="219" t="s">
        <v>3163</v>
      </c>
      <c r="B18" s="222" t="s">
        <v>1477</v>
      </c>
      <c r="C18" s="222"/>
      <c r="D18" s="222"/>
      <c r="E18" s="223"/>
      <c r="F18" s="223"/>
      <c r="G18" s="223"/>
      <c r="H18" s="223"/>
      <c r="I18" s="223"/>
    </row>
    <row r="19" spans="1:9" ht="15">
      <c r="A19" s="219" t="s">
        <v>3164</v>
      </c>
      <c r="B19" s="222" t="s">
        <v>1479</v>
      </c>
      <c r="C19" s="222"/>
      <c r="D19" s="222"/>
      <c r="E19" s="223"/>
      <c r="F19" s="223"/>
      <c r="G19" s="223"/>
      <c r="H19" s="223"/>
      <c r="I19" s="223"/>
    </row>
    <row r="20" spans="1:9" ht="15">
      <c r="A20" s="219" t="s">
        <v>3165</v>
      </c>
      <c r="B20" s="222" t="s">
        <v>1494</v>
      </c>
      <c r="C20" s="222"/>
      <c r="D20" s="222"/>
      <c r="E20" s="223"/>
      <c r="F20" s="223"/>
      <c r="G20" s="223"/>
      <c r="H20" s="223"/>
      <c r="I20" s="223"/>
    </row>
    <row r="21" spans="1:9" ht="15">
      <c r="A21" s="219" t="s">
        <v>3166</v>
      </c>
      <c r="B21" s="222" t="s">
        <v>1507</v>
      </c>
      <c r="C21" s="222"/>
      <c r="D21" s="222"/>
      <c r="E21" s="223"/>
      <c r="F21" s="223"/>
      <c r="G21" s="223"/>
      <c r="H21" s="223"/>
      <c r="I21" s="223"/>
    </row>
    <row r="22" spans="1:9" ht="15">
      <c r="A22" s="219" t="s">
        <v>3167</v>
      </c>
      <c r="B22" s="224" t="s">
        <v>3168</v>
      </c>
      <c r="C22" s="222"/>
      <c r="D22" s="222"/>
      <c r="E22" s="223"/>
      <c r="F22" s="223"/>
      <c r="G22" s="223"/>
      <c r="H22" s="223"/>
      <c r="I22" s="223"/>
    </row>
    <row r="23" spans="1:9" ht="15">
      <c r="A23" s="219" t="s">
        <v>3169</v>
      </c>
      <c r="B23" s="224" t="s">
        <v>3</v>
      </c>
      <c r="C23" s="222"/>
      <c r="D23" s="222"/>
      <c r="E23" s="223"/>
      <c r="F23" s="223"/>
      <c r="G23" s="223"/>
      <c r="H23" s="223"/>
      <c r="I23" s="223"/>
    </row>
    <row r="24" spans="1:9" ht="15">
      <c r="A24" s="219" t="s">
        <v>3170</v>
      </c>
      <c r="B24" s="222" t="s">
        <v>3171</v>
      </c>
      <c r="C24" s="222"/>
      <c r="D24" s="222"/>
      <c r="E24" s="223"/>
      <c r="F24" s="223"/>
      <c r="G24" s="223"/>
      <c r="H24" s="223"/>
      <c r="I24" s="223"/>
    </row>
    <row r="25" spans="1:9" ht="15">
      <c r="A25" s="219" t="s">
        <v>3172</v>
      </c>
      <c r="B25" s="222" t="s">
        <v>2586</v>
      </c>
      <c r="C25" s="222"/>
      <c r="D25" s="222"/>
      <c r="E25" s="223"/>
      <c r="F25" s="223"/>
      <c r="G25" s="223"/>
      <c r="H25" s="223"/>
      <c r="I25" s="223"/>
    </row>
    <row r="26" spans="1:9" ht="15">
      <c r="A26" s="219" t="s">
        <v>3173</v>
      </c>
      <c r="B26" s="222" t="s">
        <v>2380</v>
      </c>
      <c r="C26" s="222"/>
      <c r="D26" s="222"/>
      <c r="E26" s="223"/>
      <c r="F26" s="223"/>
      <c r="G26" s="223"/>
      <c r="H26" s="223"/>
      <c r="I26" s="223"/>
    </row>
    <row r="27" spans="1:9" ht="15">
      <c r="A27" s="219" t="s">
        <v>3174</v>
      </c>
      <c r="B27" s="222" t="s">
        <v>3124</v>
      </c>
      <c r="C27" s="222"/>
      <c r="D27" s="222"/>
      <c r="E27" s="223"/>
      <c r="F27" s="223"/>
      <c r="G27" s="223"/>
      <c r="H27" s="223"/>
      <c r="I27" s="223"/>
    </row>
    <row r="28" spans="1:9" ht="15">
      <c r="A28" s="219" t="s">
        <v>3175</v>
      </c>
      <c r="B28" s="222" t="s">
        <v>3176</v>
      </c>
      <c r="C28" s="222"/>
      <c r="D28" s="222"/>
      <c r="E28" s="223"/>
      <c r="F28" s="223"/>
      <c r="G28" s="223"/>
      <c r="H28" s="223"/>
      <c r="I28" s="223"/>
    </row>
    <row r="29" spans="1:9" ht="15">
      <c r="A29" s="219" t="s">
        <v>3177</v>
      </c>
      <c r="B29" s="222" t="s">
        <v>3178</v>
      </c>
      <c r="C29" s="222"/>
      <c r="D29" s="222"/>
      <c r="E29" s="223"/>
      <c r="F29" s="223"/>
      <c r="G29" s="223"/>
      <c r="H29" s="223"/>
      <c r="I29" s="223"/>
    </row>
    <row r="30" spans="1:9" ht="15">
      <c r="A30" s="219" t="s">
        <v>3179</v>
      </c>
      <c r="B30" s="222" t="s">
        <v>3180</v>
      </c>
      <c r="C30" s="222"/>
      <c r="D30" s="222"/>
      <c r="E30" s="223"/>
      <c r="F30" s="223"/>
      <c r="G30" s="223"/>
      <c r="H30" s="223"/>
      <c r="I30" s="223"/>
    </row>
    <row r="31" spans="1:9" ht="15">
      <c r="A31" s="219" t="s">
        <v>3181</v>
      </c>
      <c r="B31" s="222" t="s">
        <v>3182</v>
      </c>
      <c r="C31" s="222"/>
      <c r="D31" s="222"/>
      <c r="E31" s="223"/>
      <c r="F31" s="223"/>
      <c r="G31" s="223"/>
      <c r="H31" s="223"/>
      <c r="I31" s="223"/>
    </row>
    <row r="32" spans="1:9" ht="15">
      <c r="A32" s="219" t="s">
        <v>3183</v>
      </c>
      <c r="B32" s="222" t="s">
        <v>3184</v>
      </c>
      <c r="C32" s="222"/>
      <c r="D32" s="222"/>
      <c r="E32" s="223"/>
      <c r="F32" s="223"/>
      <c r="G32" s="223"/>
      <c r="H32" s="223"/>
      <c r="I32" s="223"/>
    </row>
    <row r="33" spans="1:9" ht="15">
      <c r="A33" s="219" t="s">
        <v>3185</v>
      </c>
      <c r="B33" s="222" t="s">
        <v>3186</v>
      </c>
      <c r="C33" s="225"/>
      <c r="D33" s="225"/>
      <c r="E33" s="225"/>
      <c r="F33" s="225"/>
      <c r="G33" s="225"/>
      <c r="H33" s="225"/>
      <c r="I33" s="225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H35"/>
  <sheetViews>
    <sheetView zoomScaleNormal="100" zoomScaleSheetLayoutView="100" workbookViewId="0">
      <selection activeCell="AI8" sqref="AI8"/>
    </sheetView>
  </sheetViews>
  <sheetFormatPr defaultRowHeight="15.75"/>
  <cols>
    <col min="1" max="1" width="21.42578125" style="228" customWidth="1"/>
    <col min="2" max="2" width="6.5703125" style="228" customWidth="1"/>
    <col min="3" max="3" width="6.7109375" style="228" customWidth="1"/>
    <col min="4" max="4" width="6.5703125" style="1692" customWidth="1"/>
    <col min="5" max="11" width="4" style="228" customWidth="1"/>
    <col min="12" max="14" width="4" style="226" customWidth="1"/>
    <col min="15" max="15" width="4" style="227" customWidth="1"/>
    <col min="16" max="17" width="4" style="228" customWidth="1"/>
    <col min="18" max="19" width="4" style="226" customWidth="1"/>
    <col min="20" max="20" width="4" style="227" customWidth="1"/>
    <col min="21" max="22" width="4" style="228" customWidth="1"/>
    <col min="23" max="23" width="4" style="229" customWidth="1"/>
    <col min="24" max="24" width="8" style="228" customWidth="1"/>
    <col min="25" max="25" width="5.5703125" style="228" customWidth="1"/>
    <col min="26" max="26" width="4.5703125" style="228" customWidth="1"/>
    <col min="27" max="30" width="4" style="228" customWidth="1"/>
    <col min="31" max="31" width="4.140625" style="228" customWidth="1"/>
    <col min="32" max="32" width="4" style="228" customWidth="1"/>
    <col min="33" max="16384" width="9.140625" style="228"/>
  </cols>
  <sheetData>
    <row r="1" spans="1:34" ht="15.75" customHeight="1">
      <c r="A1" s="646"/>
      <c r="B1" s="647" t="s">
        <v>0</v>
      </c>
      <c r="C1" s="648" t="s">
        <v>2378</v>
      </c>
      <c r="D1" s="1690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50"/>
    </row>
    <row r="2" spans="1:34" ht="15.75" customHeight="1">
      <c r="A2" s="646"/>
      <c r="B2" s="647" t="s">
        <v>1</v>
      </c>
      <c r="C2" s="1976">
        <v>7044445</v>
      </c>
      <c r="D2" s="1977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50"/>
    </row>
    <row r="3" spans="1:34">
      <c r="A3" s="646"/>
      <c r="B3" s="647" t="s">
        <v>2</v>
      </c>
      <c r="C3" s="648" t="s">
        <v>7721</v>
      </c>
      <c r="D3" s="1690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50"/>
    </row>
    <row r="4" spans="1:34">
      <c r="A4" s="646"/>
      <c r="B4" s="647" t="s">
        <v>3187</v>
      </c>
      <c r="C4" s="246" t="s">
        <v>3153</v>
      </c>
      <c r="D4" s="169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2"/>
    </row>
    <row r="5" spans="1:34" ht="12.75" customHeight="1">
      <c r="A5" s="230"/>
      <c r="C5" s="266"/>
    </row>
    <row r="6" spans="1:34" s="231" customFormat="1" ht="34.5" customHeight="1">
      <c r="A6" s="1974" t="s">
        <v>3188</v>
      </c>
      <c r="B6" s="1973" t="s">
        <v>7886</v>
      </c>
      <c r="C6" s="1973" t="s">
        <v>7887</v>
      </c>
      <c r="D6" s="1975" t="s">
        <v>7888</v>
      </c>
      <c r="E6" s="1972" t="s">
        <v>3189</v>
      </c>
      <c r="F6" s="1972"/>
      <c r="G6" s="1972"/>
      <c r="H6" s="1972"/>
      <c r="I6" s="1974" t="s">
        <v>3190</v>
      </c>
      <c r="J6" s="1974"/>
      <c r="K6" s="1974"/>
      <c r="L6" s="1974"/>
      <c r="M6" s="1974"/>
      <c r="N6" s="1974"/>
      <c r="O6" s="1974"/>
      <c r="P6" s="1974"/>
      <c r="Q6" s="1974"/>
      <c r="R6" s="1974"/>
      <c r="S6" s="1974"/>
      <c r="T6" s="1974"/>
      <c r="U6" s="1974"/>
      <c r="V6" s="1974"/>
      <c r="W6" s="1974"/>
      <c r="X6" s="1974"/>
      <c r="Y6" s="1974"/>
      <c r="Z6" s="1974"/>
      <c r="AA6" s="1974"/>
      <c r="AB6" s="1974"/>
      <c r="AC6" s="1974"/>
      <c r="AD6" s="1972" t="s">
        <v>3191</v>
      </c>
      <c r="AE6" s="1972"/>
      <c r="AF6" s="1972"/>
    </row>
    <row r="7" spans="1:34" ht="47.25" customHeight="1">
      <c r="A7" s="1974"/>
      <c r="B7" s="1973"/>
      <c r="C7" s="1973"/>
      <c r="D7" s="1975"/>
      <c r="E7" s="1973" t="s">
        <v>3192</v>
      </c>
      <c r="F7" s="1973" t="s">
        <v>3193</v>
      </c>
      <c r="G7" s="1973" t="s">
        <v>3194</v>
      </c>
      <c r="H7" s="1978" t="s">
        <v>1437</v>
      </c>
      <c r="I7" s="1973" t="s">
        <v>3195</v>
      </c>
      <c r="J7" s="1973" t="s">
        <v>3196</v>
      </c>
      <c r="K7" s="1973" t="s">
        <v>3197</v>
      </c>
      <c r="L7" s="1979" t="s">
        <v>3198</v>
      </c>
      <c r="M7" s="1979"/>
      <c r="N7" s="1979"/>
      <c r="O7" s="1979"/>
      <c r="P7" s="1979"/>
      <c r="Q7" s="1973" t="s">
        <v>3199</v>
      </c>
      <c r="R7" s="1973" t="s">
        <v>3200</v>
      </c>
      <c r="S7" s="1972" t="s">
        <v>3201</v>
      </c>
      <c r="T7" s="1972"/>
      <c r="U7" s="1972"/>
      <c r="V7" s="1972"/>
      <c r="W7" s="1972"/>
      <c r="X7" s="1972"/>
      <c r="Y7" s="1973" t="s">
        <v>3202</v>
      </c>
      <c r="Z7" s="1973" t="s">
        <v>3203</v>
      </c>
      <c r="AA7" s="1973" t="s">
        <v>3204</v>
      </c>
      <c r="AB7" s="1973" t="s">
        <v>3205</v>
      </c>
      <c r="AC7" s="1973" t="s">
        <v>3206</v>
      </c>
      <c r="AD7" s="1972"/>
      <c r="AE7" s="1972"/>
      <c r="AF7" s="1972"/>
    </row>
    <row r="8" spans="1:34" ht="87" customHeight="1">
      <c r="A8" s="1974"/>
      <c r="B8" s="1973"/>
      <c r="C8" s="1973"/>
      <c r="D8" s="1975"/>
      <c r="E8" s="1973"/>
      <c r="F8" s="1973"/>
      <c r="G8" s="1973"/>
      <c r="H8" s="1978"/>
      <c r="I8" s="1973"/>
      <c r="J8" s="1973"/>
      <c r="K8" s="1973"/>
      <c r="L8" s="232" t="s">
        <v>3192</v>
      </c>
      <c r="M8" s="232" t="s">
        <v>3193</v>
      </c>
      <c r="N8" s="232" t="s">
        <v>3194</v>
      </c>
      <c r="O8" s="232" t="s">
        <v>3205</v>
      </c>
      <c r="P8" s="233" t="s">
        <v>3207</v>
      </c>
      <c r="Q8" s="1973"/>
      <c r="R8" s="1973"/>
      <c r="S8" s="232" t="s">
        <v>3208</v>
      </c>
      <c r="T8" s="232" t="s">
        <v>3193</v>
      </c>
      <c r="U8" s="232" t="s">
        <v>3209</v>
      </c>
      <c r="V8" s="233" t="s">
        <v>3210</v>
      </c>
      <c r="W8" s="233" t="s">
        <v>3211</v>
      </c>
      <c r="X8" s="233" t="s">
        <v>3212</v>
      </c>
      <c r="Y8" s="1973"/>
      <c r="Z8" s="1973"/>
      <c r="AA8" s="1973"/>
      <c r="AB8" s="1973"/>
      <c r="AC8" s="1973"/>
      <c r="AD8" s="232" t="s">
        <v>3213</v>
      </c>
      <c r="AE8" s="232" t="s">
        <v>3214</v>
      </c>
      <c r="AF8" s="232" t="s">
        <v>3215</v>
      </c>
    </row>
    <row r="9" spans="1:34" s="234" customFormat="1">
      <c r="A9" s="1683" t="s">
        <v>3216</v>
      </c>
      <c r="B9" s="653"/>
      <c r="C9" s="653"/>
      <c r="D9" s="1693" t="e">
        <f>C9/H9/3.65</f>
        <v>#DIV/0!</v>
      </c>
      <c r="E9" s="235"/>
      <c r="F9" s="235"/>
      <c r="G9" s="654"/>
      <c r="H9" s="237">
        <f>SUM(E9:G9)</f>
        <v>0</v>
      </c>
      <c r="I9" s="655">
        <v>6</v>
      </c>
      <c r="J9" s="655"/>
      <c r="K9" s="655">
        <v>6</v>
      </c>
      <c r="L9" s="654"/>
      <c r="M9" s="654"/>
      <c r="N9" s="654"/>
      <c r="O9" s="654"/>
      <c r="P9" s="656">
        <f>SUM(L9:O9)</f>
        <v>0</v>
      </c>
      <c r="Q9" s="703">
        <f>I9-P9</f>
        <v>6</v>
      </c>
      <c r="R9" s="655">
        <v>1</v>
      </c>
      <c r="S9" s="655"/>
      <c r="T9" s="654"/>
      <c r="U9" s="654"/>
      <c r="V9" s="654"/>
      <c r="W9" s="654"/>
      <c r="X9" s="656">
        <f>SUM(S9:W9)</f>
        <v>0</v>
      </c>
      <c r="Y9" s="703">
        <f>R9-X9</f>
        <v>1</v>
      </c>
      <c r="Z9" s="655"/>
      <c r="AA9" s="235"/>
      <c r="AB9" s="235"/>
      <c r="AC9" s="704">
        <f t="shared" ref="AC9:AC24" si="0">Z9-(AA9+AB9)</f>
        <v>0</v>
      </c>
      <c r="AD9" s="655"/>
      <c r="AE9" s="655"/>
      <c r="AF9" s="655"/>
    </row>
    <row r="10" spans="1:34" s="234" customFormat="1">
      <c r="A10" s="1684" t="s">
        <v>1441</v>
      </c>
      <c r="B10" s="653">
        <v>2197</v>
      </c>
      <c r="C10" s="657">
        <v>18903</v>
      </c>
      <c r="D10" s="1693">
        <f>C10/H10/181*100</f>
        <v>81.590987569060772</v>
      </c>
      <c r="E10" s="235">
        <v>115</v>
      </c>
      <c r="F10" s="235">
        <v>7</v>
      </c>
      <c r="G10" s="235">
        <v>6</v>
      </c>
      <c r="H10" s="237">
        <f t="shared" ref="H10:H24" si="1">SUM(E10:G10)</f>
        <v>128</v>
      </c>
      <c r="I10" s="655">
        <v>39</v>
      </c>
      <c r="J10" s="655">
        <v>11</v>
      </c>
      <c r="K10" s="655">
        <v>27</v>
      </c>
      <c r="L10" s="654">
        <f>ROUND(E10*0.18+E10*0.18*0.25+1.4,0)</f>
        <v>27</v>
      </c>
      <c r="M10" s="654">
        <f>F10*0.4+F10*0.4*0.25</f>
        <v>3.5000000000000004</v>
      </c>
      <c r="N10" s="654">
        <f>G10*0.6+G10*0.6*0.25</f>
        <v>4.5</v>
      </c>
      <c r="O10" s="654"/>
      <c r="P10" s="656">
        <f t="shared" ref="P10:P24" si="2">SUM(L10:O10)</f>
        <v>35</v>
      </c>
      <c r="Q10" s="703">
        <f t="shared" ref="Q10:Q23" si="3">I10-P10</f>
        <v>4</v>
      </c>
      <c r="R10" s="655">
        <v>113</v>
      </c>
      <c r="S10" s="655">
        <f>ROUND(E10*0.5+E10*0.5*0.25,0)</f>
        <v>72</v>
      </c>
      <c r="T10" s="654">
        <f>ROUND(F10*2+F10*2*0.25,0)</f>
        <v>18</v>
      </c>
      <c r="U10" s="654">
        <f>G10*4+G10*4*0.25</f>
        <v>30</v>
      </c>
      <c r="V10" s="654">
        <f>ROUND(E10*0.08+E10*0.08*0.25,0)</f>
        <v>12</v>
      </c>
      <c r="W10" s="654"/>
      <c r="X10" s="656">
        <f t="shared" ref="X10:X24" si="4">SUM(S10:W10)</f>
        <v>132</v>
      </c>
      <c r="Y10" s="703">
        <f t="shared" ref="Y10:Y24" si="5">R10-X10</f>
        <v>-19</v>
      </c>
      <c r="Z10" s="655"/>
      <c r="AA10" s="235"/>
      <c r="AB10" s="235"/>
      <c r="AC10" s="704">
        <f t="shared" si="0"/>
        <v>0</v>
      </c>
      <c r="AD10" s="655"/>
      <c r="AE10" s="655"/>
      <c r="AF10" s="655"/>
    </row>
    <row r="11" spans="1:34" s="234" customFormat="1">
      <c r="A11" s="1685" t="s">
        <v>1491</v>
      </c>
      <c r="B11" s="653">
        <v>258</v>
      </c>
      <c r="C11" s="657">
        <v>2001</v>
      </c>
      <c r="D11" s="1693">
        <f t="shared" ref="D11:D24" si="6">C11/H11/181*100</f>
        <v>36.850828729281773</v>
      </c>
      <c r="E11" s="235">
        <v>30</v>
      </c>
      <c r="F11" s="235"/>
      <c r="G11" s="235"/>
      <c r="H11" s="237">
        <f t="shared" si="1"/>
        <v>30</v>
      </c>
      <c r="I11" s="655">
        <v>6</v>
      </c>
      <c r="J11" s="655"/>
      <c r="K11" s="655">
        <v>6</v>
      </c>
      <c r="L11" s="654">
        <f>E11*0.18</f>
        <v>5.3999999999999995</v>
      </c>
      <c r="M11" s="654"/>
      <c r="N11" s="654">
        <f t="shared" ref="N11:N20" si="7">G11*0.6+G11*0.6*0.25</f>
        <v>0</v>
      </c>
      <c r="O11" s="654"/>
      <c r="P11" s="656">
        <f t="shared" si="2"/>
        <v>5.3999999999999995</v>
      </c>
      <c r="Q11" s="703">
        <f t="shared" si="3"/>
        <v>0.60000000000000053</v>
      </c>
      <c r="R11" s="655">
        <v>13</v>
      </c>
      <c r="S11" s="655">
        <f>E11*0.5</f>
        <v>15</v>
      </c>
      <c r="T11" s="654"/>
      <c r="U11" s="654">
        <f>G11*4</f>
        <v>0</v>
      </c>
      <c r="V11" s="654">
        <f>H11*0.08</f>
        <v>2.4</v>
      </c>
      <c r="W11" s="654"/>
      <c r="X11" s="656">
        <f t="shared" si="4"/>
        <v>17.399999999999999</v>
      </c>
      <c r="Y11" s="703">
        <f t="shared" si="5"/>
        <v>-4.3999999999999986</v>
      </c>
      <c r="Z11" s="655"/>
      <c r="AA11" s="235">
        <f>ROUND(E11*0.02, 0)</f>
        <v>1</v>
      </c>
      <c r="AB11" s="235"/>
      <c r="AC11" s="704">
        <f t="shared" si="0"/>
        <v>-1</v>
      </c>
      <c r="AD11" s="655"/>
      <c r="AE11" s="655"/>
      <c r="AF11" s="655"/>
    </row>
    <row r="12" spans="1:34" s="234" customFormat="1" ht="27">
      <c r="A12" s="1685" t="s">
        <v>1492</v>
      </c>
      <c r="B12" s="653">
        <v>431</v>
      </c>
      <c r="C12" s="657">
        <v>2383</v>
      </c>
      <c r="D12" s="1693">
        <f t="shared" si="6"/>
        <v>21.94290976058932</v>
      </c>
      <c r="E12" s="235">
        <v>57</v>
      </c>
      <c r="F12" s="235"/>
      <c r="G12" s="235">
        <v>3</v>
      </c>
      <c r="H12" s="237">
        <v>60</v>
      </c>
      <c r="I12" s="655">
        <v>13</v>
      </c>
      <c r="J12" s="655">
        <v>1</v>
      </c>
      <c r="K12" s="655">
        <v>10</v>
      </c>
      <c r="L12" s="654">
        <f>E12*0.2</f>
        <v>11.4</v>
      </c>
      <c r="M12" s="654">
        <f>F12*0.4</f>
        <v>0</v>
      </c>
      <c r="N12" s="654">
        <f>G12*0.6</f>
        <v>1.7999999999999998</v>
      </c>
      <c r="O12" s="654"/>
      <c r="P12" s="656">
        <f t="shared" si="2"/>
        <v>13.2</v>
      </c>
      <c r="Q12" s="703">
        <f t="shared" si="3"/>
        <v>-0.19999999999999929</v>
      </c>
      <c r="R12" s="655">
        <v>45</v>
      </c>
      <c r="S12" s="655">
        <f>E12*0.6</f>
        <v>34.199999999999996</v>
      </c>
      <c r="T12" s="654">
        <f>F12*2</f>
        <v>0</v>
      </c>
      <c r="U12" s="654">
        <f>G12*4</f>
        <v>12</v>
      </c>
      <c r="V12" s="654">
        <f>E12*0.1</f>
        <v>5.7</v>
      </c>
      <c r="W12" s="654"/>
      <c r="X12" s="656">
        <f t="shared" si="4"/>
        <v>51.9</v>
      </c>
      <c r="Y12" s="703">
        <f t="shared" si="5"/>
        <v>-6.8999999999999986</v>
      </c>
      <c r="Z12" s="655">
        <v>1</v>
      </c>
      <c r="AA12" s="235">
        <f>ROUND(E12*0.02, 0)</f>
        <v>1</v>
      </c>
      <c r="AB12" s="235"/>
      <c r="AC12" s="704">
        <f t="shared" si="0"/>
        <v>0</v>
      </c>
      <c r="AD12" s="655"/>
      <c r="AE12" s="655"/>
      <c r="AF12" s="655"/>
      <c r="AH12" s="1689"/>
    </row>
    <row r="13" spans="1:34" s="234" customFormat="1">
      <c r="A13" s="1684" t="s">
        <v>1442</v>
      </c>
      <c r="B13" s="653">
        <v>198</v>
      </c>
      <c r="C13" s="657">
        <v>4821</v>
      </c>
      <c r="D13" s="1693">
        <f t="shared" si="6"/>
        <v>44.392265193370164</v>
      </c>
      <c r="E13" s="235">
        <v>58</v>
      </c>
      <c r="F13" s="235">
        <v>2</v>
      </c>
      <c r="G13" s="235"/>
      <c r="H13" s="237">
        <f t="shared" si="1"/>
        <v>60</v>
      </c>
      <c r="I13" s="655">
        <v>10</v>
      </c>
      <c r="J13" s="655">
        <v>3</v>
      </c>
      <c r="K13" s="655">
        <v>7</v>
      </c>
      <c r="L13" s="654">
        <f>E13*0.15</f>
        <v>8.6999999999999993</v>
      </c>
      <c r="M13" s="654">
        <f>F13*0.4</f>
        <v>0.8</v>
      </c>
      <c r="N13" s="654">
        <f>G13*0.6+G13*0.6*0.25</f>
        <v>0</v>
      </c>
      <c r="O13" s="654"/>
      <c r="P13" s="656">
        <f t="shared" si="2"/>
        <v>9.5</v>
      </c>
      <c r="Q13" s="703">
        <f t="shared" si="3"/>
        <v>0.5</v>
      </c>
      <c r="R13" s="655">
        <v>21</v>
      </c>
      <c r="S13" s="655">
        <f>E13*0.38</f>
        <v>22.04</v>
      </c>
      <c r="T13" s="654">
        <f>F13*2</f>
        <v>4</v>
      </c>
      <c r="U13" s="654">
        <f>G13*4</f>
        <v>0</v>
      </c>
      <c r="V13" s="654">
        <f>E13*0.12</f>
        <v>6.96</v>
      </c>
      <c r="W13" s="654"/>
      <c r="X13" s="656">
        <f t="shared" si="4"/>
        <v>33</v>
      </c>
      <c r="Y13" s="703">
        <f t="shared" si="5"/>
        <v>-12</v>
      </c>
      <c r="Z13" s="655">
        <v>3</v>
      </c>
      <c r="AA13" s="235">
        <f>ROUND(E13*0.02, 0)</f>
        <v>1</v>
      </c>
      <c r="AB13" s="235"/>
      <c r="AC13" s="704">
        <f t="shared" si="0"/>
        <v>2</v>
      </c>
      <c r="AD13" s="655"/>
      <c r="AE13" s="655"/>
      <c r="AF13" s="655"/>
      <c r="AH13" s="1689"/>
    </row>
    <row r="14" spans="1:34" s="234" customFormat="1">
      <c r="A14" s="1685" t="s">
        <v>1436</v>
      </c>
      <c r="B14" s="653">
        <v>2651</v>
      </c>
      <c r="C14" s="657">
        <v>11165</v>
      </c>
      <c r="D14" s="1693">
        <f t="shared" si="6"/>
        <v>52.275493960108619</v>
      </c>
      <c r="E14" s="235">
        <v>102</v>
      </c>
      <c r="F14" s="235">
        <v>6</v>
      </c>
      <c r="G14" s="235">
        <v>10</v>
      </c>
      <c r="H14" s="237">
        <f t="shared" si="1"/>
        <v>118</v>
      </c>
      <c r="I14" s="655">
        <v>27</v>
      </c>
      <c r="J14" s="655">
        <v>7</v>
      </c>
      <c r="K14" s="655">
        <v>20</v>
      </c>
      <c r="L14" s="654">
        <f>ROUND(E14*0.2+E14*0.2*0.25, 0)</f>
        <v>26</v>
      </c>
      <c r="M14" s="654">
        <f>ROUND(F14*0.4+F14*0.4*0.25, 0)</f>
        <v>3</v>
      </c>
      <c r="N14" s="654">
        <f t="shared" si="7"/>
        <v>7.5</v>
      </c>
      <c r="O14" s="654"/>
      <c r="P14" s="656">
        <f t="shared" si="2"/>
        <v>36.5</v>
      </c>
      <c r="Q14" s="703">
        <f t="shared" si="3"/>
        <v>-9.5</v>
      </c>
      <c r="R14" s="655">
        <v>121</v>
      </c>
      <c r="S14" s="655">
        <f>E14*0.5+E14*0.5*0.25</f>
        <v>63.75</v>
      </c>
      <c r="T14" s="654">
        <f>F14*2+F14*2*0.25</f>
        <v>15</v>
      </c>
      <c r="U14" s="654">
        <f t="shared" ref="U14:U20" si="8">G14*4+G14*4*0.25</f>
        <v>50</v>
      </c>
      <c r="V14" s="654">
        <f>ROUND(E14*0.3+E14*0.3*0.25,0)</f>
        <v>38</v>
      </c>
      <c r="W14" s="654"/>
      <c r="X14" s="656">
        <f t="shared" si="4"/>
        <v>166.75</v>
      </c>
      <c r="Y14" s="703">
        <f t="shared" si="5"/>
        <v>-45.75</v>
      </c>
      <c r="Z14" s="655"/>
      <c r="AA14" s="235"/>
      <c r="AB14" s="235"/>
      <c r="AC14" s="704">
        <f t="shared" si="0"/>
        <v>0</v>
      </c>
      <c r="AD14" s="655"/>
      <c r="AE14" s="655"/>
      <c r="AF14" s="655"/>
    </row>
    <row r="15" spans="1:34" s="234" customFormat="1">
      <c r="A15" s="1685" t="s">
        <v>1489</v>
      </c>
      <c r="B15" s="653">
        <v>741</v>
      </c>
      <c r="C15" s="657">
        <v>4850</v>
      </c>
      <c r="D15" s="1693">
        <f t="shared" si="6"/>
        <v>72.420486785127679</v>
      </c>
      <c r="E15" s="235">
        <v>33</v>
      </c>
      <c r="F15" s="235"/>
      <c r="G15" s="235">
        <v>4</v>
      </c>
      <c r="H15" s="237">
        <f t="shared" si="1"/>
        <v>37</v>
      </c>
      <c r="I15" s="655">
        <v>10</v>
      </c>
      <c r="J15" s="655">
        <v>2</v>
      </c>
      <c r="K15" s="655">
        <v>6</v>
      </c>
      <c r="L15" s="654">
        <f>E15*0.2+E15*0.2*0.25</f>
        <v>8.25</v>
      </c>
      <c r="M15" s="654">
        <f>F15*0.4+F15*0.4*0.25</f>
        <v>0</v>
      </c>
      <c r="N15" s="654">
        <f t="shared" si="7"/>
        <v>3</v>
      </c>
      <c r="O15" s="654"/>
      <c r="P15" s="656">
        <f t="shared" si="2"/>
        <v>11.25</v>
      </c>
      <c r="Q15" s="703">
        <f t="shared" si="3"/>
        <v>-1.25</v>
      </c>
      <c r="R15" s="655">
        <v>44</v>
      </c>
      <c r="S15" s="655">
        <f>E15*0.5+E15*0.5*0.25</f>
        <v>20.625</v>
      </c>
      <c r="T15" s="654">
        <f>F15*2+F15*2*0.25</f>
        <v>0</v>
      </c>
      <c r="U15" s="654">
        <f t="shared" si="8"/>
        <v>20</v>
      </c>
      <c r="V15" s="654">
        <f>E15*0.3+E15*0.3*0.25</f>
        <v>12.375</v>
      </c>
      <c r="W15" s="654"/>
      <c r="X15" s="656">
        <f t="shared" si="4"/>
        <v>53</v>
      </c>
      <c r="Y15" s="703">
        <f t="shared" si="5"/>
        <v>-9</v>
      </c>
      <c r="Z15" s="655"/>
      <c r="AA15" s="235"/>
      <c r="AB15" s="235"/>
      <c r="AC15" s="704">
        <f t="shared" si="0"/>
        <v>0</v>
      </c>
      <c r="AD15" s="655"/>
      <c r="AE15" s="655"/>
      <c r="AF15" s="655"/>
    </row>
    <row r="16" spans="1:34" s="234" customFormat="1">
      <c r="A16" s="1685" t="s">
        <v>1488</v>
      </c>
      <c r="B16" s="653">
        <v>650</v>
      </c>
      <c r="C16" s="657">
        <v>3026</v>
      </c>
      <c r="D16" s="1693">
        <f t="shared" si="6"/>
        <v>42.867261651792035</v>
      </c>
      <c r="E16" s="235">
        <v>37</v>
      </c>
      <c r="F16" s="235"/>
      <c r="G16" s="235">
        <v>2</v>
      </c>
      <c r="H16" s="237">
        <f t="shared" si="1"/>
        <v>39</v>
      </c>
      <c r="I16" s="655">
        <v>14</v>
      </c>
      <c r="J16" s="655">
        <v>5</v>
      </c>
      <c r="K16" s="655">
        <v>9</v>
      </c>
      <c r="L16" s="654">
        <f>ROUND(E16*0.18,0)</f>
        <v>7</v>
      </c>
      <c r="M16" s="654">
        <f>ROUND(F16*0.4,0)</f>
        <v>0</v>
      </c>
      <c r="N16" s="654">
        <f>G16*0.6</f>
        <v>1.2</v>
      </c>
      <c r="O16" s="654"/>
      <c r="P16" s="656">
        <f t="shared" si="2"/>
        <v>8.1999999999999993</v>
      </c>
      <c r="Q16" s="703">
        <f t="shared" si="3"/>
        <v>5.8000000000000007</v>
      </c>
      <c r="R16" s="655">
        <v>30</v>
      </c>
      <c r="S16" s="655">
        <f>E16*0.5</f>
        <v>18.5</v>
      </c>
      <c r="T16" s="654">
        <f>F16*2</f>
        <v>0</v>
      </c>
      <c r="U16" s="654">
        <f>G16*4</f>
        <v>8</v>
      </c>
      <c r="V16" s="654">
        <f>E16*0.2</f>
        <v>7.4</v>
      </c>
      <c r="W16" s="654"/>
      <c r="X16" s="656">
        <f t="shared" si="4"/>
        <v>33.9</v>
      </c>
      <c r="Y16" s="703">
        <f t="shared" si="5"/>
        <v>-3.8999999999999986</v>
      </c>
      <c r="Z16" s="655"/>
      <c r="AA16" s="235">
        <f>E16*0.03</f>
        <v>1.1099999999999999</v>
      </c>
      <c r="AB16" s="235"/>
      <c r="AC16" s="704">
        <f t="shared" si="0"/>
        <v>-1.1099999999999999</v>
      </c>
      <c r="AD16" s="655"/>
      <c r="AE16" s="655"/>
      <c r="AF16" s="655"/>
    </row>
    <row r="17" spans="1:32" s="234" customFormat="1" ht="27">
      <c r="A17" s="1685" t="s">
        <v>1443</v>
      </c>
      <c r="B17" s="653">
        <v>2556</v>
      </c>
      <c r="C17" s="657">
        <v>7690</v>
      </c>
      <c r="D17" s="1693">
        <f t="shared" si="6"/>
        <v>86.706505806742598</v>
      </c>
      <c r="E17" s="235">
        <v>46</v>
      </c>
      <c r="F17" s="235"/>
      <c r="G17" s="235">
        <v>3</v>
      </c>
      <c r="H17" s="237">
        <f t="shared" si="1"/>
        <v>49</v>
      </c>
      <c r="I17" s="655">
        <v>27</v>
      </c>
      <c r="J17" s="655">
        <v>6</v>
      </c>
      <c r="K17" s="655">
        <v>20</v>
      </c>
      <c r="L17" s="654">
        <f>E17*0.18+4.7</f>
        <v>12.98</v>
      </c>
      <c r="M17" s="654">
        <f>F17*0.4</f>
        <v>0</v>
      </c>
      <c r="N17" s="654">
        <f>G17*0.6</f>
        <v>1.7999999999999998</v>
      </c>
      <c r="O17" s="654"/>
      <c r="P17" s="656">
        <f t="shared" si="2"/>
        <v>14.780000000000001</v>
      </c>
      <c r="Q17" s="703">
        <f t="shared" si="3"/>
        <v>12.219999999999999</v>
      </c>
      <c r="R17" s="655">
        <v>68</v>
      </c>
      <c r="S17" s="655">
        <f>E17*0.5</f>
        <v>23</v>
      </c>
      <c r="T17" s="654">
        <f>F17*2</f>
        <v>0</v>
      </c>
      <c r="U17" s="654">
        <f>G17*4</f>
        <v>12</v>
      </c>
      <c r="V17" s="654">
        <f>E17*0.2</f>
        <v>9.2000000000000011</v>
      </c>
      <c r="W17" s="654"/>
      <c r="X17" s="656">
        <f t="shared" si="4"/>
        <v>44.2</v>
      </c>
      <c r="Y17" s="703">
        <f t="shared" si="5"/>
        <v>23.799999999999997</v>
      </c>
      <c r="Z17" s="655"/>
      <c r="AA17" s="235"/>
      <c r="AB17" s="235"/>
      <c r="AC17" s="704">
        <f t="shared" si="0"/>
        <v>0</v>
      </c>
      <c r="AD17" s="655"/>
      <c r="AE17" s="655"/>
      <c r="AF17" s="655"/>
    </row>
    <row r="18" spans="1:32" s="234" customFormat="1">
      <c r="A18" s="1685" t="s">
        <v>3217</v>
      </c>
      <c r="B18" s="653">
        <v>2111</v>
      </c>
      <c r="C18" s="657">
        <v>5827</v>
      </c>
      <c r="D18" s="1693">
        <f t="shared" si="6"/>
        <v>111.01162126119262</v>
      </c>
      <c r="E18" s="235">
        <v>19</v>
      </c>
      <c r="F18" s="235">
        <v>10</v>
      </c>
      <c r="G18" s="235"/>
      <c r="H18" s="237">
        <f t="shared" si="1"/>
        <v>29</v>
      </c>
      <c r="I18" s="655">
        <v>10</v>
      </c>
      <c r="J18" s="655">
        <v>1</v>
      </c>
      <c r="K18" s="655">
        <v>9</v>
      </c>
      <c r="L18" s="654">
        <v>2</v>
      </c>
      <c r="M18" s="654">
        <f>F18*0.4</f>
        <v>4</v>
      </c>
      <c r="N18" s="654">
        <f t="shared" si="7"/>
        <v>0</v>
      </c>
      <c r="O18" s="654"/>
      <c r="P18" s="656">
        <f t="shared" si="2"/>
        <v>6</v>
      </c>
      <c r="Q18" s="703">
        <f t="shared" si="3"/>
        <v>4</v>
      </c>
      <c r="R18" s="655">
        <v>34</v>
      </c>
      <c r="S18" s="655">
        <f>E18*0.6</f>
        <v>11.4</v>
      </c>
      <c r="T18" s="654">
        <f>F18*2</f>
        <v>20</v>
      </c>
      <c r="U18" s="654">
        <f t="shared" si="8"/>
        <v>0</v>
      </c>
      <c r="V18" s="654"/>
      <c r="W18" s="654"/>
      <c r="X18" s="656">
        <f t="shared" si="4"/>
        <v>31.4</v>
      </c>
      <c r="Y18" s="703">
        <f t="shared" si="5"/>
        <v>2.6000000000000014</v>
      </c>
      <c r="Z18" s="655"/>
      <c r="AA18" s="235"/>
      <c r="AB18" s="235"/>
      <c r="AC18" s="704">
        <f t="shared" si="0"/>
        <v>0</v>
      </c>
      <c r="AD18" s="655"/>
      <c r="AE18" s="655"/>
      <c r="AF18" s="655"/>
    </row>
    <row r="19" spans="1:32" s="234" customFormat="1" ht="27">
      <c r="A19" s="1685" t="s">
        <v>3218</v>
      </c>
      <c r="B19" s="653"/>
      <c r="C19" s="657"/>
      <c r="D19" s="1693" t="e">
        <f t="shared" si="6"/>
        <v>#DIV/0!</v>
      </c>
      <c r="E19" s="235"/>
      <c r="F19" s="235"/>
      <c r="G19" s="235"/>
      <c r="H19" s="237">
        <f t="shared" si="1"/>
        <v>0</v>
      </c>
      <c r="I19" s="655">
        <v>6</v>
      </c>
      <c r="J19" s="655"/>
      <c r="K19" s="655">
        <v>6</v>
      </c>
      <c r="L19" s="654">
        <v>5</v>
      </c>
      <c r="M19" s="654"/>
      <c r="N19" s="654">
        <f t="shared" si="7"/>
        <v>0</v>
      </c>
      <c r="O19" s="654"/>
      <c r="P19" s="656">
        <f t="shared" si="2"/>
        <v>5</v>
      </c>
      <c r="Q19" s="703">
        <f t="shared" si="3"/>
        <v>1</v>
      </c>
      <c r="R19" s="655">
        <v>12</v>
      </c>
      <c r="S19" s="655">
        <v>10</v>
      </c>
      <c r="T19" s="654"/>
      <c r="U19" s="654">
        <f t="shared" si="8"/>
        <v>0</v>
      </c>
      <c r="V19" s="654"/>
      <c r="W19" s="654"/>
      <c r="X19" s="656">
        <f t="shared" si="4"/>
        <v>10</v>
      </c>
      <c r="Y19" s="703">
        <f t="shared" si="5"/>
        <v>2</v>
      </c>
      <c r="Z19" s="655"/>
      <c r="AA19" s="235"/>
      <c r="AB19" s="235"/>
      <c r="AC19" s="704">
        <f t="shared" si="0"/>
        <v>0</v>
      </c>
      <c r="AD19" s="655"/>
      <c r="AE19" s="655"/>
      <c r="AF19" s="655"/>
    </row>
    <row r="20" spans="1:32" s="234" customFormat="1">
      <c r="A20" s="1685" t="s">
        <v>1493</v>
      </c>
      <c r="B20" s="653"/>
      <c r="C20" s="657"/>
      <c r="D20" s="1693" t="e">
        <f t="shared" si="6"/>
        <v>#DIV/0!</v>
      </c>
      <c r="E20" s="235"/>
      <c r="F20" s="235"/>
      <c r="G20" s="235"/>
      <c r="H20" s="237">
        <f t="shared" si="1"/>
        <v>0</v>
      </c>
      <c r="I20" s="655">
        <v>3</v>
      </c>
      <c r="J20" s="655">
        <v>1</v>
      </c>
      <c r="K20" s="655">
        <v>2</v>
      </c>
      <c r="L20" s="654">
        <v>4</v>
      </c>
      <c r="M20" s="654"/>
      <c r="N20" s="654">
        <f t="shared" si="7"/>
        <v>0</v>
      </c>
      <c r="O20" s="654"/>
      <c r="P20" s="656">
        <f t="shared" si="2"/>
        <v>4</v>
      </c>
      <c r="Q20" s="703">
        <f t="shared" si="3"/>
        <v>-1</v>
      </c>
      <c r="R20" s="655">
        <v>9</v>
      </c>
      <c r="S20" s="655">
        <v>3</v>
      </c>
      <c r="T20" s="654"/>
      <c r="U20" s="654">
        <f t="shared" si="8"/>
        <v>0</v>
      </c>
      <c r="V20" s="654"/>
      <c r="W20" s="654"/>
      <c r="X20" s="656">
        <f t="shared" si="4"/>
        <v>3</v>
      </c>
      <c r="Y20" s="703">
        <f t="shared" si="5"/>
        <v>6</v>
      </c>
      <c r="Z20" s="655"/>
      <c r="AA20" s="235"/>
      <c r="AB20" s="235"/>
      <c r="AC20" s="704">
        <f t="shared" si="0"/>
        <v>0</v>
      </c>
      <c r="AD20" s="655"/>
      <c r="AE20" s="655"/>
      <c r="AF20" s="655"/>
    </row>
    <row r="21" spans="1:32" s="234" customFormat="1">
      <c r="A21" s="1685" t="s">
        <v>3220</v>
      </c>
      <c r="B21" s="653">
        <v>202</v>
      </c>
      <c r="C21" s="657">
        <v>772</v>
      </c>
      <c r="D21" s="1693">
        <f t="shared" si="6"/>
        <v>85.303867403314925</v>
      </c>
      <c r="E21" s="235"/>
      <c r="F21" s="235"/>
      <c r="G21" s="235">
        <v>5</v>
      </c>
      <c r="H21" s="237">
        <f t="shared" si="1"/>
        <v>5</v>
      </c>
      <c r="I21" s="655"/>
      <c r="J21" s="655"/>
      <c r="K21" s="655"/>
      <c r="L21" s="654"/>
      <c r="M21" s="654"/>
      <c r="N21" s="654">
        <f>G21*0.6+G21*0.6*0.25</f>
        <v>3.75</v>
      </c>
      <c r="O21" s="654"/>
      <c r="P21" s="656">
        <f t="shared" si="2"/>
        <v>3.75</v>
      </c>
      <c r="Q21" s="703">
        <f t="shared" si="3"/>
        <v>-3.75</v>
      </c>
      <c r="R21" s="655"/>
      <c r="S21" s="655"/>
      <c r="T21" s="654"/>
      <c r="U21" s="654">
        <f>G21*4+G21*4*0.25</f>
        <v>25</v>
      </c>
      <c r="V21" s="654"/>
      <c r="W21" s="654"/>
      <c r="X21" s="656">
        <f t="shared" si="4"/>
        <v>25</v>
      </c>
      <c r="Y21" s="703">
        <f t="shared" si="5"/>
        <v>-25</v>
      </c>
      <c r="Z21" s="655"/>
      <c r="AA21" s="235"/>
      <c r="AB21" s="235"/>
      <c r="AC21" s="704">
        <f t="shared" si="0"/>
        <v>0</v>
      </c>
      <c r="AD21" s="655"/>
      <c r="AE21" s="655"/>
      <c r="AF21" s="655"/>
    </row>
    <row r="22" spans="1:32" s="234" customFormat="1">
      <c r="A22" s="658" t="s">
        <v>3221</v>
      </c>
      <c r="B22" s="653"/>
      <c r="C22" s="657"/>
      <c r="D22" s="1693" t="e">
        <f t="shared" si="6"/>
        <v>#DIV/0!</v>
      </c>
      <c r="E22" s="235"/>
      <c r="F22" s="235"/>
      <c r="G22" s="235"/>
      <c r="H22" s="237">
        <f t="shared" si="1"/>
        <v>0</v>
      </c>
      <c r="I22" s="655">
        <v>3</v>
      </c>
      <c r="J22" s="655"/>
      <c r="K22" s="655">
        <v>3</v>
      </c>
      <c r="L22" s="654">
        <v>6</v>
      </c>
      <c r="M22" s="654"/>
      <c r="N22" s="654"/>
      <c r="O22" s="654"/>
      <c r="P22" s="656">
        <f t="shared" si="2"/>
        <v>6</v>
      </c>
      <c r="Q22" s="703">
        <f t="shared" si="3"/>
        <v>-3</v>
      </c>
      <c r="R22" s="655">
        <v>9</v>
      </c>
      <c r="S22" s="655"/>
      <c r="T22" s="654"/>
      <c r="U22" s="654"/>
      <c r="V22" s="654">
        <v>10</v>
      </c>
      <c r="W22" s="654"/>
      <c r="X22" s="656">
        <f t="shared" si="4"/>
        <v>10</v>
      </c>
      <c r="Y22" s="703">
        <f t="shared" si="5"/>
        <v>-1</v>
      </c>
      <c r="Z22" s="655"/>
      <c r="AA22" s="235"/>
      <c r="AB22" s="235"/>
      <c r="AC22" s="704">
        <f t="shared" si="0"/>
        <v>0</v>
      </c>
      <c r="AD22" s="655"/>
      <c r="AE22" s="655"/>
      <c r="AF22" s="655"/>
    </row>
    <row r="23" spans="1:32" s="234" customFormat="1">
      <c r="A23" s="658" t="s">
        <v>3222</v>
      </c>
      <c r="B23" s="653">
        <v>83</v>
      </c>
      <c r="C23" s="657">
        <v>294</v>
      </c>
      <c r="D23" s="1693">
        <f t="shared" si="6"/>
        <v>8.1215469613259668</v>
      </c>
      <c r="E23" s="235">
        <v>20</v>
      </c>
      <c r="F23" s="235"/>
      <c r="G23" s="235"/>
      <c r="H23" s="237">
        <v>20</v>
      </c>
      <c r="I23" s="655"/>
      <c r="J23" s="655"/>
      <c r="K23" s="655"/>
      <c r="L23" s="654">
        <v>4</v>
      </c>
      <c r="M23" s="654"/>
      <c r="N23" s="654"/>
      <c r="O23" s="654"/>
      <c r="P23" s="656">
        <f t="shared" si="2"/>
        <v>4</v>
      </c>
      <c r="Q23" s="703">
        <f t="shared" si="3"/>
        <v>-4</v>
      </c>
      <c r="R23" s="655"/>
      <c r="S23" s="655">
        <v>4</v>
      </c>
      <c r="T23" s="654"/>
      <c r="U23" s="654"/>
      <c r="V23" s="654"/>
      <c r="W23" s="654"/>
      <c r="X23" s="656">
        <f t="shared" si="4"/>
        <v>4</v>
      </c>
      <c r="Y23" s="703">
        <f t="shared" si="5"/>
        <v>-4</v>
      </c>
      <c r="Z23" s="655"/>
      <c r="AA23" s="235">
        <v>1</v>
      </c>
      <c r="AB23" s="235"/>
      <c r="AC23" s="704">
        <f t="shared" si="0"/>
        <v>-1</v>
      </c>
      <c r="AD23" s="655"/>
      <c r="AE23" s="655"/>
      <c r="AF23" s="655"/>
    </row>
    <row r="24" spans="1:32" ht="15.75" customHeight="1">
      <c r="A24" s="236"/>
      <c r="B24" s="237">
        <f>B10+B11+B12+B13+B14+B15+B16+B17+B23</f>
        <v>9765</v>
      </c>
      <c r="C24" s="237">
        <f>C10+C11+C12+C13+C14+C15+C16+C17+C21+C23</f>
        <v>55905</v>
      </c>
      <c r="D24" s="1697">
        <f t="shared" si="6"/>
        <v>56.569121486248555</v>
      </c>
      <c r="E24" s="237">
        <f>E10+E11+E12+E13+E14+E15+E16+E17+E23</f>
        <v>498</v>
      </c>
      <c r="F24" s="237">
        <f>F10+F13+F14</f>
        <v>15</v>
      </c>
      <c r="G24" s="237">
        <f>SUM(G9:G23)</f>
        <v>33</v>
      </c>
      <c r="H24" s="237">
        <f t="shared" si="1"/>
        <v>546</v>
      </c>
      <c r="I24" s="237">
        <f t="shared" ref="I24:O24" si="9">SUM(I9:I23)</f>
        <v>174</v>
      </c>
      <c r="J24" s="237">
        <f t="shared" si="9"/>
        <v>37</v>
      </c>
      <c r="K24" s="237">
        <f t="shared" si="9"/>
        <v>131</v>
      </c>
      <c r="L24" s="237">
        <f t="shared" si="9"/>
        <v>127.73</v>
      </c>
      <c r="M24" s="237">
        <f t="shared" si="9"/>
        <v>11.3</v>
      </c>
      <c r="N24" s="237">
        <f t="shared" si="9"/>
        <v>23.55</v>
      </c>
      <c r="O24" s="237">
        <f t="shared" si="9"/>
        <v>0</v>
      </c>
      <c r="P24" s="656">
        <f t="shared" si="2"/>
        <v>162.58000000000001</v>
      </c>
      <c r="Q24" s="659">
        <f>I24-P24</f>
        <v>11.419999999999987</v>
      </c>
      <c r="R24" s="237">
        <f t="shared" ref="R24:W24" si="10">SUM(R9:R23)</f>
        <v>520</v>
      </c>
      <c r="S24" s="237">
        <f t="shared" si="10"/>
        <v>297.51499999999999</v>
      </c>
      <c r="T24" s="237">
        <f t="shared" si="10"/>
        <v>57</v>
      </c>
      <c r="U24" s="237">
        <f t="shared" si="10"/>
        <v>157</v>
      </c>
      <c r="V24" s="237">
        <f t="shared" si="10"/>
        <v>104.03500000000001</v>
      </c>
      <c r="W24" s="237">
        <f t="shared" si="10"/>
        <v>0</v>
      </c>
      <c r="X24" s="656">
        <f t="shared" si="4"/>
        <v>615.54999999999995</v>
      </c>
      <c r="Y24" s="659">
        <f t="shared" si="5"/>
        <v>-95.549999999999955</v>
      </c>
      <c r="Z24" s="237">
        <f>SUM(Z9:Z23)</f>
        <v>4</v>
      </c>
      <c r="AA24" s="237">
        <f>SUM(AA9:AA23)</f>
        <v>5.1099999999999994</v>
      </c>
      <c r="AB24" s="237">
        <f>SUM(AB9:AB23)</f>
        <v>0</v>
      </c>
      <c r="AC24" s="660">
        <f t="shared" si="0"/>
        <v>-1.1099999999999994</v>
      </c>
      <c r="AD24" s="237">
        <f>SUM(AD9:AD23)</f>
        <v>0</v>
      </c>
      <c r="AE24" s="237">
        <f>SUM(AE9:AE23)</f>
        <v>0</v>
      </c>
      <c r="AF24" s="237">
        <f>SUM(AF9:AF23)</f>
        <v>0</v>
      </c>
    </row>
    <row r="25" spans="1:32">
      <c r="A25" s="661"/>
      <c r="B25" s="661"/>
      <c r="C25" s="661"/>
      <c r="D25" s="1694"/>
      <c r="E25" s="661"/>
      <c r="F25" s="661"/>
      <c r="G25" s="229"/>
      <c r="H25" s="229"/>
      <c r="L25" s="238"/>
      <c r="M25" s="238"/>
      <c r="N25" s="238"/>
      <c r="O25" s="662"/>
      <c r="R25" s="238"/>
      <c r="S25" s="238"/>
      <c r="T25" s="662"/>
    </row>
    <row r="26" spans="1:32">
      <c r="A26" s="661"/>
      <c r="B26" s="661"/>
      <c r="C26" s="661"/>
      <c r="D26" s="1694"/>
      <c r="E26" s="661"/>
      <c r="F26" s="661"/>
      <c r="G26" s="229"/>
      <c r="H26" s="229"/>
      <c r="L26" s="238"/>
      <c r="M26" s="238"/>
      <c r="N26" s="238"/>
      <c r="O26" s="662"/>
      <c r="R26" s="238"/>
      <c r="S26" s="238"/>
      <c r="T26" s="662"/>
    </row>
    <row r="27" spans="1:32">
      <c r="A27" s="239"/>
      <c r="B27" s="239"/>
      <c r="C27" s="239"/>
      <c r="D27" s="1695"/>
      <c r="E27" s="239"/>
      <c r="F27" s="239"/>
      <c r="G27" s="240"/>
      <c r="H27" s="240"/>
      <c r="L27" s="241"/>
      <c r="M27" s="241"/>
      <c r="N27" s="241"/>
      <c r="O27" s="242"/>
      <c r="R27" s="241"/>
      <c r="S27" s="241"/>
      <c r="T27" s="242"/>
    </row>
    <row r="28" spans="1:32">
      <c r="A28" s="239"/>
      <c r="B28" s="239"/>
      <c r="C28" s="239"/>
      <c r="D28" s="1695"/>
      <c r="E28" s="239"/>
      <c r="F28" s="239"/>
      <c r="G28" s="240"/>
      <c r="H28" s="240"/>
      <c r="L28" s="241"/>
      <c r="M28" s="241"/>
      <c r="N28" s="241"/>
      <c r="O28" s="242"/>
      <c r="R28" s="241"/>
      <c r="S28" s="241"/>
      <c r="T28" s="242"/>
    </row>
    <row r="29" spans="1:32">
      <c r="A29" s="239"/>
      <c r="B29" s="239"/>
      <c r="C29" s="239"/>
      <c r="D29" s="1695"/>
      <c r="E29" s="239"/>
      <c r="F29" s="239"/>
      <c r="G29" s="240"/>
      <c r="H29" s="240"/>
      <c r="L29" s="241"/>
      <c r="M29" s="241"/>
      <c r="N29" s="241"/>
      <c r="O29" s="242"/>
      <c r="R29" s="241"/>
      <c r="S29" s="241"/>
      <c r="T29" s="242"/>
    </row>
    <row r="30" spans="1:32">
      <c r="A30" s="239"/>
      <c r="B30" s="239"/>
      <c r="C30" s="239"/>
      <c r="D30" s="1695"/>
      <c r="E30" s="239"/>
      <c r="F30" s="239"/>
      <c r="G30" s="240"/>
      <c r="H30" s="240"/>
      <c r="L30" s="241"/>
      <c r="M30" s="241"/>
      <c r="N30" s="241"/>
      <c r="O30" s="242"/>
      <c r="R30" s="241"/>
      <c r="S30" s="241"/>
      <c r="T30" s="242"/>
    </row>
    <row r="31" spans="1:32">
      <c r="A31" s="243"/>
      <c r="B31" s="243"/>
      <c r="C31" s="243"/>
      <c r="D31" s="1696"/>
      <c r="E31" s="243"/>
      <c r="F31" s="243"/>
    </row>
    <row r="32" spans="1:32">
      <c r="A32" s="243"/>
      <c r="B32" s="243"/>
      <c r="C32" s="243"/>
      <c r="D32" s="1696"/>
      <c r="E32" s="243"/>
      <c r="F32" s="243"/>
    </row>
    <row r="33" spans="1:6">
      <c r="A33" s="243"/>
      <c r="B33" s="243"/>
      <c r="C33" s="243"/>
      <c r="D33" s="1696"/>
      <c r="E33" s="243"/>
      <c r="F33" s="243"/>
    </row>
    <row r="34" spans="1:6">
      <c r="A34" s="243"/>
      <c r="B34" s="243"/>
      <c r="C34" s="243"/>
      <c r="D34" s="1696"/>
      <c r="E34" s="243"/>
      <c r="F34" s="243"/>
    </row>
    <row r="35" spans="1:6">
      <c r="A35" s="243"/>
      <c r="B35" s="243"/>
      <c r="C35" s="243"/>
      <c r="D35" s="1696"/>
      <c r="E35" s="243"/>
      <c r="F35" s="243"/>
    </row>
  </sheetData>
  <mergeCells count="24">
    <mergeCell ref="AA7:AA8"/>
    <mergeCell ref="AB7:AB8"/>
    <mergeCell ref="AC7:AC8"/>
    <mergeCell ref="C2:D2"/>
    <mergeCell ref="AD6:AF7"/>
    <mergeCell ref="E7:E8"/>
    <mergeCell ref="F7:F8"/>
    <mergeCell ref="G7:G8"/>
    <mergeCell ref="H7:H8"/>
    <mergeCell ref="I7:I8"/>
    <mergeCell ref="J7:J8"/>
    <mergeCell ref="K7:K8"/>
    <mergeCell ref="L7:P7"/>
    <mergeCell ref="Q7:Q8"/>
    <mergeCell ref="I6:AC6"/>
    <mergeCell ref="R7:R8"/>
    <mergeCell ref="S7:X7"/>
    <mergeCell ref="Y7:Y8"/>
    <mergeCell ref="Z7:Z8"/>
    <mergeCell ref="A6:A8"/>
    <mergeCell ref="B6:B8"/>
    <mergeCell ref="C6:C8"/>
    <mergeCell ref="D6:D8"/>
    <mergeCell ref="E6:H6"/>
  </mergeCells>
  <pageMargins left="0.23622047244094499" right="0.23" top="0.35433070866141703" bottom="0.36" header="0.31496062992126" footer="0.3149606299212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W23"/>
  <sheetViews>
    <sheetView topLeftCell="A4" zoomScaleNormal="100" zoomScaleSheetLayoutView="100" workbookViewId="0">
      <selection activeCell="V15" sqref="V15"/>
    </sheetView>
  </sheetViews>
  <sheetFormatPr defaultRowHeight="12.75"/>
  <cols>
    <col min="1" max="1" width="21.5703125" style="260" customWidth="1"/>
    <col min="2" max="2" width="9.140625" style="260"/>
    <col min="3" max="3" width="5.85546875" style="260" customWidth="1"/>
    <col min="4" max="4" width="8" style="260" customWidth="1"/>
    <col min="5" max="5" width="5.85546875" style="261" customWidth="1"/>
    <col min="6" max="7" width="6.28515625" style="261" customWidth="1"/>
    <col min="8" max="8" width="6" style="261" customWidth="1"/>
    <col min="9" max="9" width="5.85546875" style="261" customWidth="1"/>
    <col min="10" max="10" width="6" style="261" customWidth="1"/>
    <col min="11" max="11" width="6.7109375" style="261" customWidth="1"/>
    <col min="12" max="12" width="6.42578125" style="261" customWidth="1"/>
    <col min="13" max="13" width="5.85546875" style="260" customWidth="1"/>
    <col min="14" max="14" width="6.28515625" style="260" customWidth="1"/>
    <col min="15" max="15" width="6.7109375" style="260" customWidth="1"/>
    <col min="16" max="16" width="5.7109375" style="249" customWidth="1"/>
    <col min="17" max="18" width="6.7109375" style="249" customWidth="1"/>
    <col min="19" max="16384" width="9.140625" style="249"/>
  </cols>
  <sheetData>
    <row r="1" spans="1:23" s="228" customFormat="1" ht="15.75">
      <c r="A1" s="663"/>
      <c r="B1" s="664" t="s">
        <v>0</v>
      </c>
      <c r="C1" s="648" t="s">
        <v>2378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  <c r="O1" s="226"/>
      <c r="P1" s="226"/>
      <c r="Q1" s="226"/>
      <c r="R1" s="227"/>
      <c r="S1" s="226"/>
      <c r="T1" s="227"/>
      <c r="W1" s="229"/>
    </row>
    <row r="2" spans="1:23" s="228" customFormat="1" ht="15.75">
      <c r="A2" s="663"/>
      <c r="B2" s="664" t="s">
        <v>1</v>
      </c>
      <c r="C2" s="1981">
        <v>7044445</v>
      </c>
      <c r="D2" s="1982"/>
      <c r="E2" s="244"/>
      <c r="F2" s="244"/>
      <c r="G2" s="244"/>
      <c r="H2" s="244"/>
      <c r="I2" s="244"/>
      <c r="J2" s="244"/>
      <c r="K2" s="244"/>
      <c r="L2" s="244"/>
      <c r="M2" s="244"/>
      <c r="N2" s="245"/>
      <c r="O2" s="226"/>
      <c r="P2" s="226"/>
      <c r="Q2" s="226"/>
      <c r="R2" s="227"/>
      <c r="S2" s="226"/>
      <c r="T2" s="227"/>
      <c r="W2" s="229"/>
    </row>
    <row r="3" spans="1:23" s="228" customFormat="1" ht="15.75">
      <c r="A3" s="663"/>
      <c r="B3" s="664" t="s">
        <v>2</v>
      </c>
      <c r="C3" s="648" t="s">
        <v>7721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  <c r="O3" s="226"/>
      <c r="P3" s="226"/>
      <c r="Q3" s="226"/>
      <c r="R3" s="227"/>
      <c r="S3" s="226"/>
      <c r="T3" s="227"/>
      <c r="W3" s="229"/>
    </row>
    <row r="4" spans="1:23" s="228" customFormat="1" ht="15.75">
      <c r="A4" s="663"/>
      <c r="B4" s="664" t="s">
        <v>3223</v>
      </c>
      <c r="C4" s="246" t="s">
        <v>3155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8"/>
      <c r="O4" s="226"/>
      <c r="P4" s="226"/>
      <c r="Q4" s="226"/>
      <c r="R4" s="227"/>
      <c r="S4" s="226"/>
      <c r="T4" s="227"/>
      <c r="W4" s="229"/>
    </row>
    <row r="5" spans="1:23" s="228" customFormat="1" ht="10.5" customHeight="1">
      <c r="A5" s="230"/>
      <c r="C5" s="279"/>
      <c r="O5" s="226"/>
      <c r="P5" s="226"/>
      <c r="Q5" s="226"/>
      <c r="R5" s="227"/>
      <c r="S5" s="226"/>
      <c r="T5" s="227"/>
      <c r="W5" s="229"/>
    </row>
    <row r="6" spans="1:23" ht="55.5" customHeight="1">
      <c r="A6" s="1983" t="s">
        <v>1451</v>
      </c>
      <c r="B6" s="1980" t="s">
        <v>3224</v>
      </c>
      <c r="C6" s="1980" t="s">
        <v>3225</v>
      </c>
      <c r="D6" s="1980" t="s">
        <v>7695</v>
      </c>
      <c r="E6" s="1980" t="s">
        <v>3190</v>
      </c>
      <c r="F6" s="1980"/>
      <c r="G6" s="1980"/>
      <c r="H6" s="1980"/>
      <c r="I6" s="1980"/>
      <c r="J6" s="1980"/>
      <c r="K6" s="1980"/>
      <c r="L6" s="1980"/>
      <c r="M6" s="1980"/>
      <c r="N6" s="1980"/>
      <c r="O6" s="1980"/>
      <c r="P6" s="1980" t="s">
        <v>3191</v>
      </c>
      <c r="Q6" s="1980"/>
      <c r="R6" s="1980"/>
    </row>
    <row r="7" spans="1:23" s="252" customFormat="1" ht="88.5" customHeight="1">
      <c r="A7" s="1983"/>
      <c r="B7" s="1980"/>
      <c r="C7" s="1980"/>
      <c r="D7" s="1980"/>
      <c r="E7" s="250" t="s">
        <v>3226</v>
      </c>
      <c r="F7" s="251" t="s">
        <v>3196</v>
      </c>
      <c r="G7" s="251" t="s">
        <v>3197</v>
      </c>
      <c r="H7" s="250" t="s">
        <v>3227</v>
      </c>
      <c r="I7" s="250" t="s">
        <v>3228</v>
      </c>
      <c r="J7" s="250" t="s">
        <v>3229</v>
      </c>
      <c r="K7" s="250" t="s">
        <v>3230</v>
      </c>
      <c r="L7" s="250" t="s">
        <v>3231</v>
      </c>
      <c r="M7" s="250" t="s">
        <v>3203</v>
      </c>
      <c r="N7" s="250" t="s">
        <v>3232</v>
      </c>
      <c r="O7" s="250" t="s">
        <v>3233</v>
      </c>
      <c r="P7" s="250" t="s">
        <v>3234</v>
      </c>
      <c r="Q7" s="250" t="s">
        <v>3235</v>
      </c>
      <c r="R7" s="250" t="s">
        <v>3236</v>
      </c>
    </row>
    <row r="8" spans="1:23" ht="12" customHeight="1">
      <c r="A8" s="255" t="s">
        <v>3237</v>
      </c>
      <c r="B8" s="255">
        <v>19</v>
      </c>
      <c r="C8" s="255">
        <v>2</v>
      </c>
      <c r="D8" s="1698">
        <v>8579</v>
      </c>
      <c r="E8" s="235">
        <v>5</v>
      </c>
      <c r="F8" s="235"/>
      <c r="G8" s="235">
        <v>5</v>
      </c>
      <c r="H8" s="253">
        <f>D8/3400</f>
        <v>2.5232352941176472</v>
      </c>
      <c r="I8" s="265">
        <f t="shared" ref="I8:I18" si="0">E8-H8</f>
        <v>2.4767647058823528</v>
      </c>
      <c r="J8" s="235">
        <v>19</v>
      </c>
      <c r="K8" s="253">
        <f>H8*4</f>
        <v>10.092941176470589</v>
      </c>
      <c r="L8" s="265">
        <f t="shared" ref="L8:L18" si="1">J8-K8</f>
        <v>8.907058823529411</v>
      </c>
      <c r="M8" s="235"/>
      <c r="N8" s="237"/>
      <c r="O8" s="265">
        <f t="shared" ref="O8:O18" si="2">M8-N8</f>
        <v>0</v>
      </c>
      <c r="P8" s="254"/>
      <c r="Q8" s="254"/>
      <c r="R8" s="254"/>
    </row>
    <row r="9" spans="1:23" ht="12" customHeight="1">
      <c r="A9" s="255" t="s">
        <v>1436</v>
      </c>
      <c r="B9" s="255">
        <v>2</v>
      </c>
      <c r="C9" s="255"/>
      <c r="D9" s="255"/>
      <c r="E9" s="235">
        <v>1</v>
      </c>
      <c r="F9" s="235"/>
      <c r="G9" s="235">
        <v>1</v>
      </c>
      <c r="H9" s="237">
        <v>1</v>
      </c>
      <c r="I9" s="265">
        <f t="shared" si="0"/>
        <v>0</v>
      </c>
      <c r="J9" s="235">
        <v>1</v>
      </c>
      <c r="K9" s="237">
        <v>1</v>
      </c>
      <c r="L9" s="265">
        <f t="shared" si="1"/>
        <v>0</v>
      </c>
      <c r="M9" s="235"/>
      <c r="N9" s="237"/>
      <c r="O9" s="265">
        <f t="shared" si="2"/>
        <v>0</v>
      </c>
      <c r="P9" s="254"/>
      <c r="Q9" s="254"/>
      <c r="R9" s="254"/>
    </row>
    <row r="10" spans="1:23" ht="12" customHeight="1">
      <c r="A10" s="665" t="s">
        <v>1441</v>
      </c>
      <c r="B10" s="255">
        <v>7</v>
      </c>
      <c r="C10" s="255"/>
      <c r="D10" s="255"/>
      <c r="E10" s="235">
        <v>2</v>
      </c>
      <c r="F10" s="235"/>
      <c r="G10" s="235">
        <v>2</v>
      </c>
      <c r="H10" s="237">
        <v>2</v>
      </c>
      <c r="I10" s="265">
        <f t="shared" si="0"/>
        <v>0</v>
      </c>
      <c r="J10" s="235">
        <v>3</v>
      </c>
      <c r="K10" s="237">
        <f>H10*2</f>
        <v>4</v>
      </c>
      <c r="L10" s="265">
        <f t="shared" si="1"/>
        <v>-1</v>
      </c>
      <c r="M10" s="235"/>
      <c r="N10" s="237"/>
      <c r="O10" s="265">
        <f t="shared" si="2"/>
        <v>0</v>
      </c>
      <c r="P10" s="254"/>
      <c r="Q10" s="254"/>
      <c r="R10" s="254"/>
    </row>
    <row r="11" spans="1:23" ht="12" customHeight="1">
      <c r="A11" s="665" t="s">
        <v>1442</v>
      </c>
      <c r="B11" s="255">
        <v>25</v>
      </c>
      <c r="C11" s="255"/>
      <c r="D11" s="255"/>
      <c r="E11" s="235">
        <v>2</v>
      </c>
      <c r="F11" s="235"/>
      <c r="G11" s="235">
        <v>2</v>
      </c>
      <c r="H11" s="237">
        <v>2</v>
      </c>
      <c r="I11" s="265">
        <f t="shared" si="0"/>
        <v>0</v>
      </c>
      <c r="J11" s="235">
        <v>2</v>
      </c>
      <c r="K11" s="237">
        <v>2</v>
      </c>
      <c r="L11" s="265">
        <f t="shared" si="1"/>
        <v>0</v>
      </c>
      <c r="M11" s="235">
        <v>3</v>
      </c>
      <c r="N11" s="237">
        <v>3</v>
      </c>
      <c r="O11" s="265">
        <f t="shared" si="2"/>
        <v>0</v>
      </c>
      <c r="P11" s="254"/>
      <c r="Q11" s="254"/>
      <c r="R11" s="254"/>
    </row>
    <row r="12" spans="1:23" ht="12" customHeight="1">
      <c r="A12" s="665" t="s">
        <v>1492</v>
      </c>
      <c r="B12" s="255">
        <v>5</v>
      </c>
      <c r="C12" s="255"/>
      <c r="D12" s="255"/>
      <c r="E12" s="235">
        <v>1</v>
      </c>
      <c r="F12" s="235"/>
      <c r="G12" s="235">
        <v>1</v>
      </c>
      <c r="H12" s="237">
        <f t="shared" ref="H12:H16" si="3">B12*0.2</f>
        <v>1</v>
      </c>
      <c r="I12" s="265">
        <f t="shared" si="0"/>
        <v>0</v>
      </c>
      <c r="J12" s="235">
        <v>2</v>
      </c>
      <c r="K12" s="237">
        <f t="shared" ref="K12:K18" si="4">H12*2</f>
        <v>2</v>
      </c>
      <c r="L12" s="265">
        <f t="shared" si="1"/>
        <v>0</v>
      </c>
      <c r="M12" s="235"/>
      <c r="N12" s="237"/>
      <c r="O12" s="265">
        <f t="shared" si="2"/>
        <v>0</v>
      </c>
      <c r="P12" s="254"/>
      <c r="Q12" s="254"/>
      <c r="R12" s="254"/>
    </row>
    <row r="13" spans="1:23" ht="12" customHeight="1">
      <c r="A13" s="665" t="s">
        <v>1489</v>
      </c>
      <c r="B13" s="255">
        <v>5</v>
      </c>
      <c r="C13" s="255"/>
      <c r="D13" s="255"/>
      <c r="E13" s="235">
        <v>1</v>
      </c>
      <c r="F13" s="235"/>
      <c r="G13" s="235">
        <v>1</v>
      </c>
      <c r="H13" s="237">
        <f t="shared" si="3"/>
        <v>1</v>
      </c>
      <c r="I13" s="265">
        <f t="shared" si="0"/>
        <v>0</v>
      </c>
      <c r="J13" s="235">
        <v>2</v>
      </c>
      <c r="K13" s="237">
        <f t="shared" si="4"/>
        <v>2</v>
      </c>
      <c r="L13" s="265">
        <f t="shared" si="1"/>
        <v>0</v>
      </c>
      <c r="M13" s="235"/>
      <c r="N13" s="237"/>
      <c r="O13" s="265">
        <f t="shared" si="2"/>
        <v>0</v>
      </c>
      <c r="P13" s="254"/>
      <c r="Q13" s="254"/>
      <c r="R13" s="254"/>
    </row>
    <row r="14" spans="1:23" ht="12" customHeight="1">
      <c r="A14" s="665" t="s">
        <v>1493</v>
      </c>
      <c r="B14" s="255">
        <v>3</v>
      </c>
      <c r="C14" s="255"/>
      <c r="D14" s="255"/>
      <c r="E14" s="235">
        <v>1</v>
      </c>
      <c r="F14" s="235"/>
      <c r="G14" s="235">
        <v>1</v>
      </c>
      <c r="H14" s="237">
        <v>1</v>
      </c>
      <c r="I14" s="265">
        <f t="shared" si="0"/>
        <v>0</v>
      </c>
      <c r="J14" s="235">
        <v>1</v>
      </c>
      <c r="K14" s="237">
        <f t="shared" si="4"/>
        <v>2</v>
      </c>
      <c r="L14" s="265">
        <f t="shared" si="1"/>
        <v>-1</v>
      </c>
      <c r="M14" s="235"/>
      <c r="N14" s="237"/>
      <c r="O14" s="265">
        <f t="shared" si="2"/>
        <v>0</v>
      </c>
      <c r="P14" s="254"/>
      <c r="Q14" s="254"/>
      <c r="R14" s="254"/>
    </row>
    <row r="15" spans="1:23" ht="33" customHeight="1">
      <c r="A15" s="665" t="s">
        <v>7230</v>
      </c>
      <c r="B15" s="255">
        <v>10</v>
      </c>
      <c r="C15" s="255"/>
      <c r="D15" s="255"/>
      <c r="E15" s="235">
        <v>2</v>
      </c>
      <c r="F15" s="235"/>
      <c r="G15" s="235">
        <v>2</v>
      </c>
      <c r="H15" s="237">
        <v>2</v>
      </c>
      <c r="I15" s="265">
        <f t="shared" si="0"/>
        <v>0</v>
      </c>
      <c r="J15" s="235">
        <v>4</v>
      </c>
      <c r="K15" s="237">
        <f t="shared" si="4"/>
        <v>4</v>
      </c>
      <c r="L15" s="265">
        <f t="shared" si="1"/>
        <v>0</v>
      </c>
      <c r="M15" s="235"/>
      <c r="N15" s="237"/>
      <c r="O15" s="265">
        <f t="shared" si="2"/>
        <v>0</v>
      </c>
      <c r="P15" s="254"/>
      <c r="Q15" s="254"/>
      <c r="R15" s="254"/>
    </row>
    <row r="16" spans="1:23" ht="12" customHeight="1">
      <c r="A16" s="665" t="s">
        <v>1488</v>
      </c>
      <c r="B16" s="255">
        <v>5</v>
      </c>
      <c r="C16" s="255"/>
      <c r="D16" s="255"/>
      <c r="E16" s="235">
        <v>1</v>
      </c>
      <c r="F16" s="235"/>
      <c r="G16" s="235">
        <v>1</v>
      </c>
      <c r="H16" s="237">
        <f t="shared" si="3"/>
        <v>1</v>
      </c>
      <c r="I16" s="265">
        <f t="shared" si="0"/>
        <v>0</v>
      </c>
      <c r="J16" s="235">
        <v>2</v>
      </c>
      <c r="K16" s="237">
        <f t="shared" si="4"/>
        <v>2</v>
      </c>
      <c r="L16" s="265">
        <f t="shared" si="1"/>
        <v>0</v>
      </c>
      <c r="M16" s="235"/>
      <c r="N16" s="237"/>
      <c r="O16" s="265">
        <f t="shared" si="2"/>
        <v>0</v>
      </c>
      <c r="P16" s="254"/>
      <c r="Q16" s="254"/>
      <c r="R16" s="254"/>
    </row>
    <row r="17" spans="1:18" ht="12" customHeight="1">
      <c r="A17" s="255" t="s">
        <v>1491</v>
      </c>
      <c r="B17" s="255">
        <v>5</v>
      </c>
      <c r="C17" s="255"/>
      <c r="D17" s="255"/>
      <c r="E17" s="255">
        <v>1</v>
      </c>
      <c r="F17" s="255"/>
      <c r="G17" s="255">
        <v>1</v>
      </c>
      <c r="H17" s="237">
        <v>1</v>
      </c>
      <c r="I17" s="265">
        <f t="shared" si="0"/>
        <v>0</v>
      </c>
      <c r="J17" s="255">
        <v>2</v>
      </c>
      <c r="K17" s="237">
        <f t="shared" si="4"/>
        <v>2</v>
      </c>
      <c r="L17" s="265">
        <f t="shared" si="1"/>
        <v>0</v>
      </c>
      <c r="M17" s="255"/>
      <c r="N17" s="237"/>
      <c r="O17" s="265">
        <f t="shared" si="2"/>
        <v>0</v>
      </c>
      <c r="P17" s="254"/>
      <c r="Q17" s="254"/>
      <c r="R17" s="254"/>
    </row>
    <row r="18" spans="1:18" ht="22.5" customHeight="1">
      <c r="A18" s="255" t="s">
        <v>3238</v>
      </c>
      <c r="B18" s="255">
        <v>2</v>
      </c>
      <c r="C18" s="255"/>
      <c r="D18" s="255"/>
      <c r="E18" s="255">
        <v>1</v>
      </c>
      <c r="F18" s="255"/>
      <c r="G18" s="255">
        <v>1</v>
      </c>
      <c r="H18" s="237">
        <v>1</v>
      </c>
      <c r="I18" s="265">
        <f t="shared" si="0"/>
        <v>0</v>
      </c>
      <c r="J18" s="255">
        <v>1</v>
      </c>
      <c r="K18" s="237">
        <f t="shared" si="4"/>
        <v>2</v>
      </c>
      <c r="L18" s="265">
        <f t="shared" si="1"/>
        <v>-1</v>
      </c>
      <c r="M18" s="255"/>
      <c r="N18" s="237"/>
      <c r="O18" s="265">
        <f t="shared" si="2"/>
        <v>0</v>
      </c>
      <c r="P18" s="254"/>
      <c r="Q18" s="254"/>
      <c r="R18" s="254"/>
    </row>
    <row r="19" spans="1:18" s="258" customFormat="1" ht="12" customHeight="1">
      <c r="A19" s="256" t="s">
        <v>1437</v>
      </c>
      <c r="B19" s="256">
        <f>SUM(B8:B18)</f>
        <v>88</v>
      </c>
      <c r="C19" s="256">
        <f t="shared" ref="C19:D19" si="5">SUM(C8:C18)</f>
        <v>2</v>
      </c>
      <c r="D19" s="256">
        <f t="shared" si="5"/>
        <v>8579</v>
      </c>
      <c r="E19" s="256">
        <f t="shared" ref="E19:R19" si="6">SUM(E8:E18)</f>
        <v>18</v>
      </c>
      <c r="F19" s="256">
        <f t="shared" si="6"/>
        <v>0</v>
      </c>
      <c r="G19" s="256">
        <f t="shared" si="6"/>
        <v>18</v>
      </c>
      <c r="H19" s="257">
        <f t="shared" si="6"/>
        <v>15.523235294117647</v>
      </c>
      <c r="I19" s="257">
        <f t="shared" si="6"/>
        <v>2.4767647058823528</v>
      </c>
      <c r="J19" s="256">
        <f t="shared" si="6"/>
        <v>39</v>
      </c>
      <c r="K19" s="257">
        <f t="shared" si="6"/>
        <v>33.092941176470589</v>
      </c>
      <c r="L19" s="257">
        <f t="shared" si="6"/>
        <v>5.907058823529411</v>
      </c>
      <c r="M19" s="256">
        <f t="shared" si="6"/>
        <v>3</v>
      </c>
      <c r="N19" s="256">
        <f t="shared" si="6"/>
        <v>3</v>
      </c>
      <c r="O19" s="256">
        <f t="shared" si="6"/>
        <v>0</v>
      </c>
      <c r="P19" s="256">
        <f t="shared" si="6"/>
        <v>0</v>
      </c>
      <c r="Q19" s="256">
        <f t="shared" si="6"/>
        <v>0</v>
      </c>
      <c r="R19" s="256">
        <f t="shared" si="6"/>
        <v>0</v>
      </c>
    </row>
    <row r="20" spans="1:18">
      <c r="A20" s="259" t="s">
        <v>3239</v>
      </c>
    </row>
    <row r="21" spans="1:18" ht="27" customHeight="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1:18" ht="17.25" customHeight="1">
      <c r="A22" s="249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</row>
    <row r="23" spans="1:18">
      <c r="R23" s="264"/>
    </row>
  </sheetData>
  <mergeCells count="7">
    <mergeCell ref="E6:O6"/>
    <mergeCell ref="P6:R6"/>
    <mergeCell ref="C2:D2"/>
    <mergeCell ref="A6:A7"/>
    <mergeCell ref="B6:B7"/>
    <mergeCell ref="C6:C7"/>
    <mergeCell ref="D6:D7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W25"/>
  <sheetViews>
    <sheetView zoomScaleNormal="100" zoomScaleSheetLayoutView="100" workbookViewId="0">
      <selection activeCell="Z20" sqref="Z20"/>
    </sheetView>
  </sheetViews>
  <sheetFormatPr defaultRowHeight="15.75"/>
  <cols>
    <col min="1" max="1" width="30.42578125" style="228" customWidth="1"/>
    <col min="2" max="2" width="9.140625" style="229" customWidth="1"/>
    <col min="3" max="3" width="5" style="229" customWidth="1"/>
    <col min="4" max="8" width="5.28515625" style="229" customWidth="1"/>
    <col min="9" max="9" width="5.28515625" style="238" customWidth="1"/>
    <col min="10" max="10" width="4.5703125" style="238" customWidth="1"/>
    <col min="11" max="11" width="4.85546875" style="228" customWidth="1"/>
    <col min="12" max="12" width="5.28515625" style="229" customWidth="1"/>
    <col min="13" max="14" width="5.28515625" style="228" customWidth="1"/>
    <col min="15" max="15" width="4.7109375" style="228" customWidth="1"/>
    <col min="16" max="16" width="4.85546875" style="228" customWidth="1"/>
    <col min="17" max="23" width="5.28515625" style="228" customWidth="1"/>
    <col min="24" max="16384" width="9.140625" style="228"/>
  </cols>
  <sheetData>
    <row r="1" spans="1:23">
      <c r="A1" s="663"/>
      <c r="B1" s="664" t="s">
        <v>0</v>
      </c>
      <c r="C1" s="648" t="s">
        <v>2378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5"/>
    </row>
    <row r="2" spans="1:23">
      <c r="A2" s="663"/>
      <c r="B2" s="664" t="s">
        <v>1</v>
      </c>
      <c r="C2" s="1976">
        <v>7044445</v>
      </c>
      <c r="D2" s="1977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3">
      <c r="A3" s="663"/>
      <c r="B3" s="664" t="s">
        <v>2</v>
      </c>
      <c r="C3" s="648" t="s">
        <v>7721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5"/>
    </row>
    <row r="4" spans="1:23">
      <c r="A4" s="663"/>
      <c r="B4" s="664" t="s">
        <v>3240</v>
      </c>
      <c r="C4" s="246" t="s">
        <v>3157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</row>
    <row r="5" spans="1:23" ht="9" customHeight="1">
      <c r="A5" s="230"/>
      <c r="B5" s="228"/>
      <c r="C5" s="266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23" ht="45.75" customHeight="1">
      <c r="A6" s="1985" t="s">
        <v>3241</v>
      </c>
      <c r="B6" s="1986" t="s">
        <v>3242</v>
      </c>
      <c r="C6" s="1973" t="s">
        <v>3243</v>
      </c>
      <c r="D6" s="1984" t="s">
        <v>3190</v>
      </c>
      <c r="E6" s="1984"/>
      <c r="F6" s="1984"/>
      <c r="G6" s="1984"/>
      <c r="H6" s="1984"/>
      <c r="I6" s="1984"/>
      <c r="J6" s="1984"/>
      <c r="K6" s="1984"/>
      <c r="L6" s="1984"/>
      <c r="M6" s="1984"/>
      <c r="N6" s="1984"/>
      <c r="O6" s="1984"/>
      <c r="P6" s="1984"/>
      <c r="Q6" s="1984"/>
      <c r="R6" s="1984"/>
      <c r="S6" s="1984"/>
      <c r="T6" s="1984" t="s">
        <v>3191</v>
      </c>
      <c r="U6" s="1984"/>
      <c r="V6" s="1984"/>
      <c r="W6" s="1984"/>
    </row>
    <row r="7" spans="1:23" ht="66" customHeight="1">
      <c r="A7" s="1985"/>
      <c r="B7" s="1986"/>
      <c r="C7" s="1973"/>
      <c r="D7" s="267" t="s">
        <v>3226</v>
      </c>
      <c r="E7" s="267" t="s">
        <v>3244</v>
      </c>
      <c r="F7" s="232" t="s">
        <v>3196</v>
      </c>
      <c r="G7" s="232" t="s">
        <v>3197</v>
      </c>
      <c r="H7" s="267" t="s">
        <v>3245</v>
      </c>
      <c r="I7" s="268" t="s">
        <v>3205</v>
      </c>
      <c r="J7" s="232" t="s">
        <v>3246</v>
      </c>
      <c r="K7" s="269" t="s">
        <v>3247</v>
      </c>
      <c r="L7" s="269" t="s">
        <v>3248</v>
      </c>
      <c r="M7" s="269" t="s">
        <v>3245</v>
      </c>
      <c r="N7" s="268" t="s">
        <v>3205</v>
      </c>
      <c r="O7" s="232" t="s">
        <v>3246</v>
      </c>
      <c r="P7" s="267" t="s">
        <v>3247</v>
      </c>
      <c r="Q7" s="270" t="s">
        <v>3249</v>
      </c>
      <c r="R7" s="270" t="s">
        <v>3250</v>
      </c>
      <c r="S7" s="270" t="s">
        <v>3251</v>
      </c>
      <c r="T7" s="267" t="s">
        <v>3234</v>
      </c>
      <c r="U7" s="267" t="s">
        <v>3252</v>
      </c>
      <c r="V7" s="267" t="s">
        <v>3253</v>
      </c>
      <c r="W7" s="267" t="s">
        <v>3236</v>
      </c>
    </row>
    <row r="8" spans="1:23" ht="24">
      <c r="A8" s="1686" t="s">
        <v>3254</v>
      </c>
      <c r="B8" s="235">
        <v>546</v>
      </c>
      <c r="C8" s="235"/>
      <c r="D8" s="235">
        <v>17</v>
      </c>
      <c r="E8" s="235"/>
      <c r="F8" s="235">
        <v>5</v>
      </c>
      <c r="G8" s="235">
        <v>13</v>
      </c>
      <c r="H8" s="235">
        <f>B8/70+3</f>
        <v>10.8</v>
      </c>
      <c r="I8" s="235"/>
      <c r="J8" s="237">
        <f>SUM(H8:I8)</f>
        <v>10.8</v>
      </c>
      <c r="K8" s="277">
        <f t="shared" ref="K8:K22" si="0">D8-(H8+I8)</f>
        <v>6.1999999999999993</v>
      </c>
      <c r="L8" s="235">
        <v>22</v>
      </c>
      <c r="M8" s="235">
        <f>H8*2+2</f>
        <v>23.6</v>
      </c>
      <c r="N8" s="235"/>
      <c r="O8" s="237">
        <f>SUM(M8:N8)</f>
        <v>23.6</v>
      </c>
      <c r="P8" s="278">
        <f t="shared" ref="P8:P22" si="1">L8-(M8+N8)</f>
        <v>-1.6000000000000014</v>
      </c>
      <c r="Q8" s="271"/>
      <c r="R8" s="271"/>
      <c r="S8" s="278">
        <f>Q8-R8</f>
        <v>0</v>
      </c>
      <c r="T8" s="272"/>
      <c r="U8" s="272"/>
      <c r="V8" s="272"/>
      <c r="W8" s="272"/>
    </row>
    <row r="9" spans="1:23">
      <c r="A9" s="1686" t="s">
        <v>3255</v>
      </c>
      <c r="B9" s="235"/>
      <c r="C9" s="235">
        <v>1</v>
      </c>
      <c r="D9" s="235">
        <v>2</v>
      </c>
      <c r="E9" s="235"/>
      <c r="F9" s="235"/>
      <c r="G9" s="235">
        <v>2</v>
      </c>
      <c r="H9" s="235">
        <v>2</v>
      </c>
      <c r="I9" s="235"/>
      <c r="J9" s="237">
        <f t="shared" ref="J9:J22" si="2">SUM(H9:I9)</f>
        <v>2</v>
      </c>
      <c r="K9" s="277">
        <f t="shared" si="0"/>
        <v>0</v>
      </c>
      <c r="L9" s="235">
        <v>4</v>
      </c>
      <c r="M9" s="235">
        <f>H9*2</f>
        <v>4</v>
      </c>
      <c r="N9" s="235"/>
      <c r="O9" s="237">
        <f t="shared" ref="O9:O22" si="3">SUM(M9:N9)</f>
        <v>4</v>
      </c>
      <c r="P9" s="278">
        <f t="shared" si="1"/>
        <v>0</v>
      </c>
      <c r="Q9" s="271"/>
      <c r="R9" s="271"/>
      <c r="S9" s="278">
        <f t="shared" ref="S9:S22" si="4">Q9-R9</f>
        <v>0</v>
      </c>
      <c r="T9" s="272"/>
      <c r="U9" s="272"/>
      <c r="V9" s="272"/>
      <c r="W9" s="272"/>
    </row>
    <row r="10" spans="1:23">
      <c r="A10" s="1686" t="s">
        <v>3256</v>
      </c>
      <c r="B10" s="235"/>
      <c r="C10" s="235">
        <v>1</v>
      </c>
      <c r="D10" s="235">
        <v>2</v>
      </c>
      <c r="E10" s="235"/>
      <c r="F10" s="235"/>
      <c r="G10" s="235">
        <v>2</v>
      </c>
      <c r="H10" s="235">
        <v>2</v>
      </c>
      <c r="I10" s="235"/>
      <c r="J10" s="237">
        <f t="shared" si="2"/>
        <v>2</v>
      </c>
      <c r="K10" s="277">
        <f t="shared" si="0"/>
        <v>0</v>
      </c>
      <c r="L10" s="235">
        <v>4</v>
      </c>
      <c r="M10" s="235">
        <f>G10*2</f>
        <v>4</v>
      </c>
      <c r="N10" s="235"/>
      <c r="O10" s="237">
        <f t="shared" si="3"/>
        <v>4</v>
      </c>
      <c r="P10" s="278">
        <f t="shared" si="1"/>
        <v>0</v>
      </c>
      <c r="Q10" s="271"/>
      <c r="R10" s="271"/>
      <c r="S10" s="278">
        <f t="shared" si="4"/>
        <v>0</v>
      </c>
      <c r="T10" s="272"/>
      <c r="U10" s="272"/>
      <c r="V10" s="272"/>
      <c r="W10" s="272"/>
    </row>
    <row r="11" spans="1:23" ht="48">
      <c r="A11" s="1686" t="s">
        <v>3257</v>
      </c>
      <c r="B11" s="235">
        <v>1274897.6399999997</v>
      </c>
      <c r="C11" s="235"/>
      <c r="D11" s="235"/>
      <c r="E11" s="235">
        <v>7</v>
      </c>
      <c r="F11" s="235"/>
      <c r="G11" s="235"/>
      <c r="H11" s="235">
        <f>B11/120000</f>
        <v>10.624146999999997</v>
      </c>
      <c r="I11" s="235"/>
      <c r="J11" s="237">
        <f t="shared" si="2"/>
        <v>10.624146999999997</v>
      </c>
      <c r="K11" s="277">
        <f>(D11+E11)-(H11+I11)</f>
        <v>-3.6241469999999971</v>
      </c>
      <c r="L11" s="235">
        <v>29</v>
      </c>
      <c r="M11" s="235">
        <f>H11*6</f>
        <v>63.744881999999983</v>
      </c>
      <c r="N11" s="235"/>
      <c r="O11" s="237">
        <f t="shared" si="3"/>
        <v>63.744881999999983</v>
      </c>
      <c r="P11" s="278">
        <f t="shared" si="1"/>
        <v>-34.744881999999983</v>
      </c>
      <c r="Q11" s="271"/>
      <c r="R11" s="271"/>
      <c r="S11" s="278">
        <f t="shared" si="4"/>
        <v>0</v>
      </c>
      <c r="T11" s="272"/>
      <c r="U11" s="272"/>
      <c r="V11" s="272"/>
      <c r="W11" s="272"/>
    </row>
    <row r="12" spans="1:23" ht="36">
      <c r="A12" s="1686" t="s">
        <v>3258</v>
      </c>
      <c r="B12" s="235">
        <v>546</v>
      </c>
      <c r="C12" s="235"/>
      <c r="D12" s="235">
        <v>2</v>
      </c>
      <c r="E12" s="235"/>
      <c r="F12" s="235"/>
      <c r="G12" s="235">
        <v>1</v>
      </c>
      <c r="H12" s="235">
        <f>B12/300</f>
        <v>1.82</v>
      </c>
      <c r="I12" s="235"/>
      <c r="J12" s="237">
        <f t="shared" si="2"/>
        <v>1.82</v>
      </c>
      <c r="K12" s="277">
        <f t="shared" si="0"/>
        <v>0.17999999999999994</v>
      </c>
      <c r="L12" s="235">
        <v>8</v>
      </c>
      <c r="M12" s="235">
        <f>H12*2</f>
        <v>3.64</v>
      </c>
      <c r="N12" s="235"/>
      <c r="O12" s="237">
        <f t="shared" si="3"/>
        <v>3.64</v>
      </c>
      <c r="P12" s="278">
        <f t="shared" si="1"/>
        <v>4.3599999999999994</v>
      </c>
      <c r="Q12" s="271"/>
      <c r="R12" s="271"/>
      <c r="S12" s="278">
        <f t="shared" si="4"/>
        <v>0</v>
      </c>
      <c r="T12" s="272"/>
      <c r="U12" s="272"/>
      <c r="V12" s="272"/>
      <c r="W12" s="272"/>
    </row>
    <row r="13" spans="1:23">
      <c r="A13" s="1686" t="s">
        <v>3259</v>
      </c>
      <c r="B13" s="235">
        <v>546</v>
      </c>
      <c r="C13" s="235"/>
      <c r="D13" s="235">
        <v>4</v>
      </c>
      <c r="E13" s="235"/>
      <c r="F13" s="235"/>
      <c r="G13" s="235">
        <v>4</v>
      </c>
      <c r="H13" s="235">
        <f>B13/150</f>
        <v>3.64</v>
      </c>
      <c r="I13" s="235"/>
      <c r="J13" s="237">
        <f t="shared" si="2"/>
        <v>3.64</v>
      </c>
      <c r="K13" s="277">
        <f t="shared" si="0"/>
        <v>0.35999999999999988</v>
      </c>
      <c r="L13" s="235">
        <v>4</v>
      </c>
      <c r="M13" s="235">
        <f>H13*2</f>
        <v>7.28</v>
      </c>
      <c r="N13" s="235"/>
      <c r="O13" s="237">
        <f t="shared" si="3"/>
        <v>7.28</v>
      </c>
      <c r="P13" s="278">
        <f t="shared" si="1"/>
        <v>-3.2800000000000002</v>
      </c>
      <c r="Q13" s="271"/>
      <c r="R13" s="271"/>
      <c r="S13" s="278">
        <f t="shared" si="4"/>
        <v>0</v>
      </c>
      <c r="T13" s="272"/>
      <c r="U13" s="272"/>
      <c r="V13" s="272"/>
      <c r="W13" s="272"/>
    </row>
    <row r="14" spans="1:23" ht="60">
      <c r="A14" s="1686" t="s">
        <v>3260</v>
      </c>
      <c r="B14" s="235">
        <v>244</v>
      </c>
      <c r="C14" s="235">
        <v>16</v>
      </c>
      <c r="D14" s="235">
        <v>27</v>
      </c>
      <c r="E14" s="235"/>
      <c r="F14" s="235">
        <v>4</v>
      </c>
      <c r="G14" s="235">
        <v>23</v>
      </c>
      <c r="H14" s="235">
        <v>23</v>
      </c>
      <c r="I14" s="235"/>
      <c r="J14" s="237">
        <f t="shared" si="2"/>
        <v>23</v>
      </c>
      <c r="K14" s="277">
        <f t="shared" si="0"/>
        <v>4</v>
      </c>
      <c r="L14" s="235">
        <v>27</v>
      </c>
      <c r="M14" s="235">
        <f>H14*2</f>
        <v>46</v>
      </c>
      <c r="N14" s="235"/>
      <c r="O14" s="237">
        <f t="shared" si="3"/>
        <v>46</v>
      </c>
      <c r="P14" s="278">
        <f t="shared" si="1"/>
        <v>-19</v>
      </c>
      <c r="Q14" s="271"/>
      <c r="R14" s="271"/>
      <c r="S14" s="278">
        <f t="shared" si="4"/>
        <v>0</v>
      </c>
      <c r="T14" s="272"/>
      <c r="U14" s="272"/>
      <c r="V14" s="272"/>
      <c r="W14" s="272"/>
    </row>
    <row r="15" spans="1:23">
      <c r="A15" s="1686" t="s">
        <v>3261</v>
      </c>
      <c r="B15" s="235">
        <v>546</v>
      </c>
      <c r="C15" s="235"/>
      <c r="D15" s="235">
        <v>4</v>
      </c>
      <c r="E15" s="235"/>
      <c r="F15" s="235"/>
      <c r="G15" s="235">
        <v>4</v>
      </c>
      <c r="H15" s="235">
        <f>B15/100</f>
        <v>5.46</v>
      </c>
      <c r="I15" s="235"/>
      <c r="J15" s="237">
        <f t="shared" si="2"/>
        <v>5.46</v>
      </c>
      <c r="K15" s="277">
        <f t="shared" si="0"/>
        <v>-1.46</v>
      </c>
      <c r="L15" s="235">
        <v>17</v>
      </c>
      <c r="M15" s="235">
        <f>H15*3</f>
        <v>16.38</v>
      </c>
      <c r="N15" s="235"/>
      <c r="O15" s="237">
        <f t="shared" si="3"/>
        <v>16.38</v>
      </c>
      <c r="P15" s="278">
        <f t="shared" si="1"/>
        <v>0.62000000000000099</v>
      </c>
      <c r="Q15" s="271"/>
      <c r="R15" s="271"/>
      <c r="S15" s="278">
        <f t="shared" si="4"/>
        <v>0</v>
      </c>
      <c r="T15" s="272"/>
      <c r="U15" s="272"/>
      <c r="V15" s="272"/>
      <c r="W15" s="272"/>
    </row>
    <row r="16" spans="1:23" ht="24">
      <c r="A16" s="1686" t="s">
        <v>3262</v>
      </c>
      <c r="B16" s="235"/>
      <c r="C16" s="235"/>
      <c r="D16" s="235"/>
      <c r="E16" s="235"/>
      <c r="F16" s="235"/>
      <c r="G16" s="235"/>
      <c r="H16" s="235"/>
      <c r="I16" s="235"/>
      <c r="J16" s="237">
        <f t="shared" si="2"/>
        <v>0</v>
      </c>
      <c r="K16" s="277">
        <f t="shared" si="0"/>
        <v>0</v>
      </c>
      <c r="L16" s="235">
        <v>1</v>
      </c>
      <c r="M16" s="235"/>
      <c r="N16" s="235"/>
      <c r="O16" s="237">
        <f t="shared" si="3"/>
        <v>0</v>
      </c>
      <c r="P16" s="278">
        <f t="shared" si="1"/>
        <v>1</v>
      </c>
      <c r="Q16" s="271"/>
      <c r="R16" s="271"/>
      <c r="S16" s="278">
        <f t="shared" si="4"/>
        <v>0</v>
      </c>
      <c r="T16" s="272"/>
      <c r="U16" s="272"/>
      <c r="V16" s="272"/>
      <c r="W16" s="272"/>
    </row>
    <row r="17" spans="1:23" ht="24">
      <c r="A17" s="1686" t="s">
        <v>1544</v>
      </c>
      <c r="B17" s="235">
        <v>546</v>
      </c>
      <c r="C17" s="235"/>
      <c r="D17" s="235">
        <v>4</v>
      </c>
      <c r="E17" s="235"/>
      <c r="F17" s="235"/>
      <c r="G17" s="235">
        <v>4</v>
      </c>
      <c r="H17" s="235">
        <f>B17/150</f>
        <v>3.64</v>
      </c>
      <c r="I17" s="235"/>
      <c r="J17" s="237">
        <f t="shared" si="2"/>
        <v>3.64</v>
      </c>
      <c r="K17" s="277">
        <f t="shared" si="0"/>
        <v>0.35999999999999988</v>
      </c>
      <c r="L17" s="235">
        <v>17</v>
      </c>
      <c r="M17" s="235">
        <f>H17*5</f>
        <v>18.2</v>
      </c>
      <c r="N17" s="235"/>
      <c r="O17" s="237">
        <f t="shared" si="3"/>
        <v>18.2</v>
      </c>
      <c r="P17" s="278">
        <f t="shared" si="1"/>
        <v>-1.1999999999999993</v>
      </c>
      <c r="Q17" s="271"/>
      <c r="R17" s="271"/>
      <c r="S17" s="278">
        <f t="shared" si="4"/>
        <v>0</v>
      </c>
      <c r="T17" s="272"/>
      <c r="U17" s="272"/>
      <c r="V17" s="272"/>
      <c r="W17" s="272"/>
    </row>
    <row r="18" spans="1:23" ht="24">
      <c r="A18" s="1686" t="s">
        <v>3263</v>
      </c>
      <c r="B18" s="235">
        <v>546</v>
      </c>
      <c r="C18" s="235"/>
      <c r="D18" s="235"/>
      <c r="E18" s="235">
        <v>6</v>
      </c>
      <c r="F18" s="235"/>
      <c r="G18" s="235"/>
      <c r="H18" s="235">
        <f>B18/200</f>
        <v>2.73</v>
      </c>
      <c r="I18" s="235"/>
      <c r="J18" s="237">
        <f t="shared" si="2"/>
        <v>2.73</v>
      </c>
      <c r="K18" s="277">
        <f>E18-(H18+I18)</f>
        <v>3.27</v>
      </c>
      <c r="L18" s="235">
        <v>3</v>
      </c>
      <c r="M18" s="235">
        <f>H18</f>
        <v>2.73</v>
      </c>
      <c r="N18" s="235"/>
      <c r="O18" s="237">
        <f t="shared" si="3"/>
        <v>2.73</v>
      </c>
      <c r="P18" s="278">
        <f t="shared" si="1"/>
        <v>0.27</v>
      </c>
      <c r="Q18" s="271"/>
      <c r="R18" s="271"/>
      <c r="S18" s="278">
        <f t="shared" si="4"/>
        <v>0</v>
      </c>
      <c r="T18" s="272"/>
      <c r="U18" s="272"/>
      <c r="V18" s="272"/>
      <c r="W18" s="272"/>
    </row>
    <row r="19" spans="1:23">
      <c r="A19" s="1686" t="s">
        <v>3264</v>
      </c>
      <c r="B19" s="235">
        <v>546</v>
      </c>
      <c r="C19" s="235"/>
      <c r="D19" s="235"/>
      <c r="E19" s="235"/>
      <c r="F19" s="235"/>
      <c r="G19" s="235"/>
      <c r="H19" s="235">
        <f>B19/400</f>
        <v>1.365</v>
      </c>
      <c r="I19" s="235"/>
      <c r="J19" s="237">
        <f t="shared" si="2"/>
        <v>1.365</v>
      </c>
      <c r="K19" s="277">
        <f t="shared" si="0"/>
        <v>-1.365</v>
      </c>
      <c r="L19" s="235"/>
      <c r="M19" s="235"/>
      <c r="N19" s="235"/>
      <c r="O19" s="237">
        <f t="shared" si="3"/>
        <v>0</v>
      </c>
      <c r="P19" s="278">
        <f t="shared" si="1"/>
        <v>0</v>
      </c>
      <c r="Q19" s="271"/>
      <c r="R19" s="271"/>
      <c r="S19" s="278">
        <f t="shared" si="4"/>
        <v>0</v>
      </c>
      <c r="T19" s="272"/>
      <c r="U19" s="272"/>
      <c r="V19" s="272"/>
      <c r="W19" s="272"/>
    </row>
    <row r="20" spans="1:23" ht="60.75">
      <c r="A20" s="1687" t="s">
        <v>3265</v>
      </c>
      <c r="B20" s="235">
        <v>546</v>
      </c>
      <c r="C20" s="235"/>
      <c r="D20" s="235">
        <v>1</v>
      </c>
      <c r="E20" s="235"/>
      <c r="F20" s="235"/>
      <c r="G20" s="235">
        <v>1</v>
      </c>
      <c r="H20" s="235">
        <f>B20/400</f>
        <v>1.365</v>
      </c>
      <c r="I20" s="235"/>
      <c r="J20" s="237">
        <f t="shared" si="2"/>
        <v>1.365</v>
      </c>
      <c r="K20" s="277">
        <f t="shared" si="0"/>
        <v>-0.36499999999999999</v>
      </c>
      <c r="L20" s="666"/>
      <c r="M20" s="235">
        <f>H20*3</f>
        <v>4.0949999999999998</v>
      </c>
      <c r="N20" s="235"/>
      <c r="O20" s="237">
        <f t="shared" si="3"/>
        <v>4.0949999999999998</v>
      </c>
      <c r="P20" s="278">
        <f t="shared" si="1"/>
        <v>-4.0949999999999998</v>
      </c>
      <c r="Q20" s="271"/>
      <c r="R20" s="271"/>
      <c r="S20" s="278">
        <f t="shared" si="4"/>
        <v>0</v>
      </c>
      <c r="T20" s="272"/>
      <c r="U20" s="272"/>
      <c r="V20" s="272"/>
      <c r="W20" s="272"/>
    </row>
    <row r="21" spans="1:23" ht="36.75">
      <c r="A21" s="1687" t="s">
        <v>3266</v>
      </c>
      <c r="B21" s="235">
        <v>546</v>
      </c>
      <c r="C21" s="235"/>
      <c r="D21" s="235"/>
      <c r="E21" s="235"/>
      <c r="F21" s="235"/>
      <c r="G21" s="235"/>
      <c r="H21" s="235"/>
      <c r="I21" s="235"/>
      <c r="J21" s="237">
        <f t="shared" si="2"/>
        <v>0</v>
      </c>
      <c r="K21" s="277">
        <f t="shared" si="0"/>
        <v>0</v>
      </c>
      <c r="L21" s="666">
        <v>4</v>
      </c>
      <c r="M21" s="235">
        <f>B21/300</f>
        <v>1.82</v>
      </c>
      <c r="N21" s="235"/>
      <c r="O21" s="237">
        <f t="shared" si="3"/>
        <v>1.82</v>
      </c>
      <c r="P21" s="278">
        <f t="shared" si="1"/>
        <v>2.1799999999999997</v>
      </c>
      <c r="Q21" s="271"/>
      <c r="R21" s="271"/>
      <c r="S21" s="278">
        <f t="shared" si="4"/>
        <v>0</v>
      </c>
      <c r="T21" s="272"/>
      <c r="U21" s="272"/>
      <c r="V21" s="272"/>
      <c r="W21" s="272"/>
    </row>
    <row r="22" spans="1:23" ht="24.75">
      <c r="A22" s="1687" t="s">
        <v>7231</v>
      </c>
      <c r="B22" s="235"/>
      <c r="C22" s="235"/>
      <c r="D22" s="235"/>
      <c r="E22" s="235"/>
      <c r="F22" s="235"/>
      <c r="G22" s="235"/>
      <c r="H22" s="235">
        <v>1</v>
      </c>
      <c r="I22" s="235"/>
      <c r="J22" s="237">
        <f t="shared" si="2"/>
        <v>1</v>
      </c>
      <c r="K22" s="277">
        <f t="shared" si="0"/>
        <v>-1</v>
      </c>
      <c r="L22" s="666">
        <v>3</v>
      </c>
      <c r="M22" s="235">
        <v>2.7</v>
      </c>
      <c r="N22" s="235"/>
      <c r="O22" s="237">
        <f t="shared" si="3"/>
        <v>2.7</v>
      </c>
      <c r="P22" s="278">
        <f t="shared" si="1"/>
        <v>0.29999999999999982</v>
      </c>
      <c r="Q22" s="271"/>
      <c r="R22" s="271"/>
      <c r="S22" s="278">
        <f t="shared" si="4"/>
        <v>0</v>
      </c>
      <c r="T22" s="272"/>
      <c r="U22" s="272"/>
      <c r="V22" s="272"/>
      <c r="W22" s="272"/>
    </row>
    <row r="23" spans="1:23" ht="20.25" customHeight="1">
      <c r="A23" s="273" t="s">
        <v>1476</v>
      </c>
      <c r="B23" s="237"/>
      <c r="C23" s="237"/>
      <c r="D23" s="237">
        <f>SUM(D8:D22)</f>
        <v>63</v>
      </c>
      <c r="E23" s="237">
        <f t="shared" ref="E23:W23" si="5">SUM(E8:E22)</f>
        <v>13</v>
      </c>
      <c r="F23" s="237">
        <f t="shared" si="5"/>
        <v>9</v>
      </c>
      <c r="G23" s="237">
        <f t="shared" si="5"/>
        <v>54</v>
      </c>
      <c r="H23" s="237">
        <f t="shared" si="5"/>
        <v>69.444146999999987</v>
      </c>
      <c r="I23" s="237">
        <f t="shared" si="5"/>
        <v>0</v>
      </c>
      <c r="J23" s="237">
        <f t="shared" si="5"/>
        <v>69.444146999999987</v>
      </c>
      <c r="K23" s="277">
        <f t="shared" si="5"/>
        <v>6.5558530000000008</v>
      </c>
      <c r="L23" s="237">
        <f t="shared" si="5"/>
        <v>143</v>
      </c>
      <c r="M23" s="237">
        <f t="shared" si="5"/>
        <v>198.18988199999995</v>
      </c>
      <c r="N23" s="237">
        <f t="shared" si="5"/>
        <v>0</v>
      </c>
      <c r="O23" s="237">
        <f t="shared" si="5"/>
        <v>198.18988199999995</v>
      </c>
      <c r="P23" s="278">
        <f t="shared" si="5"/>
        <v>-55.189881999999983</v>
      </c>
      <c r="Q23" s="667">
        <f t="shared" si="5"/>
        <v>0</v>
      </c>
      <c r="R23" s="667">
        <f t="shared" si="5"/>
        <v>0</v>
      </c>
      <c r="S23" s="278">
        <f t="shared" si="5"/>
        <v>0</v>
      </c>
      <c r="T23" s="237">
        <f t="shared" si="5"/>
        <v>0</v>
      </c>
      <c r="U23" s="237">
        <f t="shared" si="5"/>
        <v>0</v>
      </c>
      <c r="V23" s="237">
        <f t="shared" si="5"/>
        <v>0</v>
      </c>
      <c r="W23" s="237">
        <f t="shared" si="5"/>
        <v>0</v>
      </c>
    </row>
    <row r="24" spans="1:23" ht="15.75" customHeight="1">
      <c r="A24" s="274" t="s">
        <v>3267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/>
      <c r="R24" s="276"/>
      <c r="S24" s="276"/>
      <c r="T24" s="276"/>
      <c r="U24" s="276"/>
      <c r="V24" s="276"/>
      <c r="W24" s="276"/>
    </row>
    <row r="25" spans="1:23">
      <c r="A25" s="243"/>
    </row>
  </sheetData>
  <mergeCells count="6">
    <mergeCell ref="T6:W6"/>
    <mergeCell ref="C2:D2"/>
    <mergeCell ref="A6:A7"/>
    <mergeCell ref="B6:B7"/>
    <mergeCell ref="C6:C7"/>
    <mergeCell ref="D6:S6"/>
  </mergeCells>
  <pageMargins left="0.23622047244094499" right="0.23622047244094499" top="0.2" bottom="0.2" header="0.2" footer="0.2"/>
  <pageSetup paperSize="9" scale="86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I36"/>
  <sheetViews>
    <sheetView topLeftCell="A21" zoomScaleNormal="100" zoomScaleSheetLayoutView="100" workbookViewId="0">
      <selection activeCell="O12" sqref="O12"/>
    </sheetView>
  </sheetViews>
  <sheetFormatPr defaultRowHeight="12.75"/>
  <cols>
    <col min="1" max="1" width="28" style="249" customWidth="1"/>
    <col min="2" max="2" width="15" style="249" customWidth="1"/>
    <col min="3" max="3" width="11.7109375" style="249" customWidth="1"/>
    <col min="4" max="4" width="8.140625" style="249" customWidth="1"/>
    <col min="5" max="5" width="13.140625" style="249" customWidth="1"/>
    <col min="6" max="6" width="10" style="249" customWidth="1"/>
    <col min="7" max="7" width="8" style="249" customWidth="1"/>
    <col min="8" max="8" width="14.28515625" style="249" customWidth="1"/>
    <col min="9" max="9" width="11.42578125" style="249" customWidth="1"/>
    <col min="10" max="16384" width="9.140625" style="249"/>
  </cols>
  <sheetData>
    <row r="1" spans="1:9">
      <c r="A1" s="663"/>
      <c r="B1" s="664" t="s">
        <v>0</v>
      </c>
      <c r="C1" s="648" t="s">
        <v>2378</v>
      </c>
      <c r="D1" s="244"/>
      <c r="E1" s="244"/>
      <c r="F1" s="244"/>
      <c r="G1" s="245"/>
    </row>
    <row r="2" spans="1:9">
      <c r="A2" s="663"/>
      <c r="B2" s="664" t="s">
        <v>1</v>
      </c>
      <c r="C2" s="648">
        <v>7044445</v>
      </c>
      <c r="D2" s="244"/>
      <c r="E2" s="244"/>
      <c r="F2" s="244"/>
      <c r="G2" s="245"/>
    </row>
    <row r="3" spans="1:9">
      <c r="A3" s="663"/>
      <c r="B3" s="664" t="s">
        <v>2</v>
      </c>
      <c r="C3" s="648" t="s">
        <v>7721</v>
      </c>
      <c r="D3" s="244"/>
      <c r="E3" s="244"/>
      <c r="F3" s="244"/>
      <c r="G3" s="245"/>
    </row>
    <row r="4" spans="1:9" ht="14.25">
      <c r="A4" s="663"/>
      <c r="B4" s="664" t="s">
        <v>3268</v>
      </c>
      <c r="C4" s="246" t="s">
        <v>3159</v>
      </c>
      <c r="D4" s="247"/>
      <c r="E4" s="247"/>
      <c r="F4" s="247"/>
      <c r="G4" s="248"/>
    </row>
    <row r="5" spans="1:9" ht="12" customHeight="1">
      <c r="A5" s="230"/>
      <c r="B5" s="228"/>
      <c r="C5" s="266"/>
      <c r="D5" s="668"/>
    </row>
    <row r="6" spans="1:9" ht="21.75" customHeight="1">
      <c r="A6" s="1983" t="s">
        <v>3242</v>
      </c>
      <c r="B6" s="1983"/>
      <c r="C6" s="279"/>
      <c r="D6" s="279"/>
      <c r="E6" s="279"/>
      <c r="F6" s="279"/>
    </row>
    <row r="7" spans="1:9">
      <c r="A7" s="669" t="s">
        <v>3269</v>
      </c>
      <c r="B7" s="670">
        <v>546</v>
      </c>
      <c r="C7" s="279"/>
      <c r="D7" s="279"/>
      <c r="E7" s="279"/>
      <c r="F7" s="279"/>
    </row>
    <row r="8" spans="1:9">
      <c r="A8" s="669" t="s">
        <v>3270</v>
      </c>
      <c r="B8" s="670"/>
      <c r="C8" s="279"/>
      <c r="D8" s="279"/>
      <c r="E8" s="279"/>
      <c r="F8" s="279"/>
    </row>
    <row r="9" spans="1:9">
      <c r="A9" s="669" t="s">
        <v>1476</v>
      </c>
      <c r="B9" s="670">
        <v>546</v>
      </c>
      <c r="C9" s="279"/>
      <c r="D9" s="279"/>
      <c r="E9" s="279"/>
      <c r="F9" s="279"/>
    </row>
    <row r="10" spans="1:9">
      <c r="A10" s="279"/>
      <c r="B10" s="279"/>
      <c r="C10" s="279"/>
      <c r="D10" s="279"/>
      <c r="E10" s="279"/>
      <c r="F10" s="279"/>
      <c r="G10" s="279"/>
      <c r="H10" s="279"/>
      <c r="I10" s="280"/>
    </row>
    <row r="11" spans="1:9" ht="45.75" customHeight="1">
      <c r="A11" s="1980" t="s">
        <v>3271</v>
      </c>
      <c r="B11" s="1987" t="s">
        <v>3190</v>
      </c>
      <c r="C11" s="1987"/>
      <c r="D11" s="1987"/>
      <c r="E11" s="1987"/>
      <c r="F11" s="1987"/>
      <c r="G11" s="1987"/>
      <c r="H11" s="1987" t="s">
        <v>3191</v>
      </c>
      <c r="I11" s="1987"/>
    </row>
    <row r="12" spans="1:9" ht="33" customHeight="1">
      <c r="A12" s="1980"/>
      <c r="B12" s="671" t="s">
        <v>3272</v>
      </c>
      <c r="C12" s="671" t="s">
        <v>3273</v>
      </c>
      <c r="D12" s="671" t="s">
        <v>3251</v>
      </c>
      <c r="E12" s="671" t="s">
        <v>3274</v>
      </c>
      <c r="F12" s="671" t="s">
        <v>3273</v>
      </c>
      <c r="G12" s="671" t="s">
        <v>3251</v>
      </c>
      <c r="H12" s="671" t="s">
        <v>3275</v>
      </c>
      <c r="I12" s="671" t="s">
        <v>3276</v>
      </c>
    </row>
    <row r="13" spans="1:9">
      <c r="A13" s="1251" t="s">
        <v>3277</v>
      </c>
      <c r="B13" s="672"/>
      <c r="C13" s="672"/>
      <c r="D13" s="705">
        <f t="shared" ref="D13:D36" si="0">B13-C13</f>
        <v>0</v>
      </c>
      <c r="E13" s="673"/>
      <c r="F13" s="674">
        <f>4865/4500</f>
        <v>1.0811111111111111</v>
      </c>
      <c r="G13" s="707">
        <f t="shared" ref="G13:G36" si="1">E13-F13</f>
        <v>-1.0811111111111111</v>
      </c>
      <c r="H13" s="673"/>
      <c r="I13" s="675"/>
    </row>
    <row r="14" spans="1:9">
      <c r="A14" s="1251" t="s">
        <v>3278</v>
      </c>
      <c r="B14" s="672"/>
      <c r="C14" s="672"/>
      <c r="D14" s="705">
        <f t="shared" si="0"/>
        <v>0</v>
      </c>
      <c r="E14" s="673">
        <v>11</v>
      </c>
      <c r="F14" s="675"/>
      <c r="G14" s="705">
        <f t="shared" si="1"/>
        <v>11</v>
      </c>
      <c r="H14" s="673"/>
      <c r="I14" s="675"/>
    </row>
    <row r="15" spans="1:9">
      <c r="A15" s="1251" t="s">
        <v>3216</v>
      </c>
      <c r="B15" s="672">
        <v>3</v>
      </c>
      <c r="C15" s="672"/>
      <c r="D15" s="705">
        <f t="shared" si="0"/>
        <v>3</v>
      </c>
      <c r="E15" s="673"/>
      <c r="F15" s="675"/>
      <c r="G15" s="705">
        <f t="shared" si="1"/>
        <v>0</v>
      </c>
      <c r="H15" s="673"/>
      <c r="I15" s="675"/>
    </row>
    <row r="16" spans="1:9">
      <c r="A16" s="1251" t="s">
        <v>1441</v>
      </c>
      <c r="B16" s="672">
        <v>2</v>
      </c>
      <c r="C16" s="672"/>
      <c r="D16" s="705">
        <f t="shared" si="0"/>
        <v>2</v>
      </c>
      <c r="E16" s="673"/>
      <c r="F16" s="675"/>
      <c r="G16" s="705">
        <f t="shared" si="1"/>
        <v>0</v>
      </c>
      <c r="H16" s="673"/>
      <c r="I16" s="675"/>
    </row>
    <row r="17" spans="1:9">
      <c r="A17" s="1251" t="s">
        <v>1491</v>
      </c>
      <c r="B17" s="672"/>
      <c r="C17" s="672"/>
      <c r="D17" s="705">
        <f t="shared" si="0"/>
        <v>0</v>
      </c>
      <c r="E17" s="673"/>
      <c r="F17" s="675"/>
      <c r="G17" s="705">
        <f t="shared" si="1"/>
        <v>0</v>
      </c>
      <c r="H17" s="673"/>
      <c r="I17" s="675"/>
    </row>
    <row r="18" spans="1:9" ht="24">
      <c r="A18" s="1251" t="s">
        <v>1492</v>
      </c>
      <c r="B18" s="672">
        <v>1</v>
      </c>
      <c r="C18" s="672"/>
      <c r="D18" s="705">
        <f t="shared" si="0"/>
        <v>1</v>
      </c>
      <c r="E18" s="673"/>
      <c r="F18" s="675"/>
      <c r="G18" s="705">
        <f t="shared" si="1"/>
        <v>0</v>
      </c>
      <c r="H18" s="673"/>
      <c r="I18" s="675"/>
    </row>
    <row r="19" spans="1:9">
      <c r="A19" s="1251" t="s">
        <v>1442</v>
      </c>
      <c r="B19" s="672">
        <v>1</v>
      </c>
      <c r="C19" s="672"/>
      <c r="D19" s="705">
        <f t="shared" si="0"/>
        <v>1</v>
      </c>
      <c r="E19" s="673"/>
      <c r="F19" s="675"/>
      <c r="G19" s="705">
        <f t="shared" si="1"/>
        <v>0</v>
      </c>
      <c r="H19" s="673"/>
      <c r="I19" s="675"/>
    </row>
    <row r="20" spans="1:9">
      <c r="A20" s="1251" t="s">
        <v>1436</v>
      </c>
      <c r="B20" s="672">
        <v>1</v>
      </c>
      <c r="C20" s="672"/>
      <c r="D20" s="705">
        <f t="shared" si="0"/>
        <v>1</v>
      </c>
      <c r="E20" s="673">
        <v>1</v>
      </c>
      <c r="F20" s="675"/>
      <c r="G20" s="705">
        <f t="shared" si="1"/>
        <v>1</v>
      </c>
      <c r="H20" s="673"/>
      <c r="I20" s="675"/>
    </row>
    <row r="21" spans="1:9">
      <c r="A21" s="1251" t="s">
        <v>1489</v>
      </c>
      <c r="B21" s="672">
        <v>1</v>
      </c>
      <c r="C21" s="672"/>
      <c r="D21" s="705">
        <f t="shared" si="0"/>
        <v>1</v>
      </c>
      <c r="E21" s="673"/>
      <c r="F21" s="675"/>
      <c r="G21" s="705">
        <f t="shared" si="1"/>
        <v>0</v>
      </c>
      <c r="H21" s="673"/>
      <c r="I21" s="675"/>
    </row>
    <row r="22" spans="1:9">
      <c r="A22" s="1251" t="s">
        <v>1488</v>
      </c>
      <c r="B22" s="672">
        <v>2</v>
      </c>
      <c r="C22" s="672"/>
      <c r="D22" s="705">
        <f t="shared" si="0"/>
        <v>2</v>
      </c>
      <c r="E22" s="673"/>
      <c r="F22" s="675"/>
      <c r="G22" s="705">
        <f t="shared" si="1"/>
        <v>0</v>
      </c>
      <c r="H22" s="673"/>
      <c r="I22" s="675"/>
    </row>
    <row r="23" spans="1:9" ht="24">
      <c r="A23" s="1251" t="s">
        <v>1443</v>
      </c>
      <c r="B23" s="672"/>
      <c r="C23" s="672"/>
      <c r="D23" s="705">
        <f t="shared" si="0"/>
        <v>0</v>
      </c>
      <c r="E23" s="673"/>
      <c r="F23" s="675"/>
      <c r="G23" s="705">
        <f t="shared" si="1"/>
        <v>0</v>
      </c>
      <c r="H23" s="673"/>
      <c r="I23" s="675"/>
    </row>
    <row r="24" spans="1:9">
      <c r="A24" s="1251" t="s">
        <v>3279</v>
      </c>
      <c r="B24" s="672">
        <v>1</v>
      </c>
      <c r="C24" s="672">
        <v>1</v>
      </c>
      <c r="D24" s="705">
        <f t="shared" si="0"/>
        <v>0</v>
      </c>
      <c r="E24" s="673"/>
      <c r="F24" s="675"/>
      <c r="G24" s="705">
        <f t="shared" si="1"/>
        <v>0</v>
      </c>
      <c r="H24" s="673"/>
      <c r="I24" s="675"/>
    </row>
    <row r="25" spans="1:9" ht="21.75" customHeight="1">
      <c r="A25" s="1251" t="s">
        <v>3219</v>
      </c>
      <c r="B25" s="672"/>
      <c r="C25" s="672"/>
      <c r="D25" s="705">
        <f t="shared" si="0"/>
        <v>0</v>
      </c>
      <c r="E25" s="673">
        <v>30</v>
      </c>
      <c r="F25" s="675"/>
      <c r="G25" s="705">
        <f t="shared" si="1"/>
        <v>30</v>
      </c>
      <c r="H25" s="673"/>
      <c r="I25" s="675"/>
    </row>
    <row r="26" spans="1:9">
      <c r="A26" s="1251" t="s">
        <v>1493</v>
      </c>
      <c r="B26" s="672"/>
      <c r="C26" s="672"/>
      <c r="D26" s="705">
        <f t="shared" si="0"/>
        <v>0</v>
      </c>
      <c r="E26" s="673"/>
      <c r="F26" s="675"/>
      <c r="G26" s="705">
        <f t="shared" si="1"/>
        <v>0</v>
      </c>
      <c r="H26" s="673"/>
      <c r="I26" s="675"/>
    </row>
    <row r="27" spans="1:9">
      <c r="A27" s="1251" t="s">
        <v>3280</v>
      </c>
      <c r="B27" s="672"/>
      <c r="C27" s="672"/>
      <c r="D27" s="705">
        <f t="shared" si="0"/>
        <v>0</v>
      </c>
      <c r="E27" s="673"/>
      <c r="F27" s="675"/>
      <c r="G27" s="705">
        <f t="shared" si="1"/>
        <v>0</v>
      </c>
      <c r="H27" s="673"/>
      <c r="I27" s="675"/>
    </row>
    <row r="28" spans="1:9">
      <c r="A28" s="1251" t="s">
        <v>3281</v>
      </c>
      <c r="B28" s="672">
        <v>2</v>
      </c>
      <c r="C28" s="672"/>
      <c r="D28" s="705">
        <f t="shared" si="0"/>
        <v>2</v>
      </c>
      <c r="E28" s="673"/>
      <c r="F28" s="675"/>
      <c r="G28" s="705">
        <f t="shared" si="1"/>
        <v>0</v>
      </c>
      <c r="H28" s="673"/>
      <c r="I28" s="675"/>
    </row>
    <row r="29" spans="1:9" ht="24">
      <c r="A29" s="1251" t="s">
        <v>3282</v>
      </c>
      <c r="B29" s="672"/>
      <c r="C29" s="672"/>
      <c r="D29" s="705">
        <f t="shared" si="0"/>
        <v>0</v>
      </c>
      <c r="E29" s="673">
        <v>3</v>
      </c>
      <c r="F29" s="675"/>
      <c r="G29" s="705">
        <f t="shared" si="1"/>
        <v>3</v>
      </c>
      <c r="H29" s="673"/>
      <c r="I29" s="675"/>
    </row>
    <row r="30" spans="1:9" ht="24">
      <c r="A30" s="1251" t="s">
        <v>3283</v>
      </c>
      <c r="B30" s="672">
        <v>2</v>
      </c>
      <c r="C30" s="672"/>
      <c r="D30" s="705">
        <f t="shared" si="0"/>
        <v>2</v>
      </c>
      <c r="E30" s="673"/>
      <c r="F30" s="675"/>
      <c r="G30" s="705">
        <f t="shared" si="1"/>
        <v>0</v>
      </c>
      <c r="H30" s="673"/>
      <c r="I30" s="675"/>
    </row>
    <row r="31" spans="1:9" ht="24">
      <c r="A31" s="1251" t="s">
        <v>3284</v>
      </c>
      <c r="B31" s="672">
        <v>25</v>
      </c>
      <c r="C31" s="672">
        <f>B7*0.07</f>
        <v>38.220000000000006</v>
      </c>
      <c r="D31" s="705">
        <f t="shared" si="0"/>
        <v>-13.220000000000006</v>
      </c>
      <c r="E31" s="673">
        <v>5</v>
      </c>
      <c r="F31" s="675"/>
      <c r="G31" s="705">
        <f t="shared" si="1"/>
        <v>5</v>
      </c>
      <c r="H31" s="673"/>
      <c r="I31" s="675"/>
    </row>
    <row r="32" spans="1:9">
      <c r="A32" s="1251" t="s">
        <v>3285</v>
      </c>
      <c r="B32" s="672">
        <v>2</v>
      </c>
      <c r="C32" s="672"/>
      <c r="D32" s="705">
        <f t="shared" si="0"/>
        <v>2</v>
      </c>
      <c r="E32" s="673"/>
      <c r="F32" s="675"/>
      <c r="G32" s="705">
        <f t="shared" si="1"/>
        <v>0</v>
      </c>
      <c r="H32" s="673"/>
      <c r="I32" s="675"/>
    </row>
    <row r="33" spans="1:9" ht="24">
      <c r="A33" s="1251" t="s">
        <v>3286</v>
      </c>
      <c r="B33" s="672">
        <v>4</v>
      </c>
      <c r="C33" s="672"/>
      <c r="D33" s="705">
        <f t="shared" si="0"/>
        <v>4</v>
      </c>
      <c r="E33" s="673">
        <v>92</v>
      </c>
      <c r="F33" s="675">
        <f>B7*0.32</f>
        <v>174.72</v>
      </c>
      <c r="G33" s="705">
        <f t="shared" si="1"/>
        <v>-82.72</v>
      </c>
      <c r="H33" s="673"/>
      <c r="I33" s="675"/>
    </row>
    <row r="34" spans="1:9" ht="24">
      <c r="A34" s="1251" t="s">
        <v>3287</v>
      </c>
      <c r="B34" s="672">
        <v>2</v>
      </c>
      <c r="C34" s="672"/>
      <c r="D34" s="705">
        <f t="shared" si="0"/>
        <v>2</v>
      </c>
      <c r="E34" s="673"/>
      <c r="F34" s="675"/>
      <c r="G34" s="705">
        <f t="shared" si="1"/>
        <v>0</v>
      </c>
      <c r="H34" s="673"/>
      <c r="I34" s="675"/>
    </row>
    <row r="35" spans="1:9" ht="60">
      <c r="A35" s="1251" t="s">
        <v>3265</v>
      </c>
      <c r="B35" s="672">
        <v>5</v>
      </c>
      <c r="C35" s="672"/>
      <c r="D35" s="705">
        <f t="shared" si="0"/>
        <v>5</v>
      </c>
      <c r="E35" s="673">
        <v>4</v>
      </c>
      <c r="F35" s="675"/>
      <c r="G35" s="705">
        <f t="shared" si="1"/>
        <v>4</v>
      </c>
      <c r="H35" s="673"/>
      <c r="I35" s="675"/>
    </row>
    <row r="36" spans="1:9" s="281" customFormat="1">
      <c r="A36" s="676" t="s">
        <v>1437</v>
      </c>
      <c r="B36" s="670">
        <f>SUM(B13:B35)</f>
        <v>54</v>
      </c>
      <c r="C36" s="670">
        <f>SUM(C13:C35)</f>
        <v>39.220000000000006</v>
      </c>
      <c r="D36" s="706">
        <f t="shared" si="0"/>
        <v>14.779999999999994</v>
      </c>
      <c r="E36" s="670">
        <f>SUM(E13:E35)</f>
        <v>146</v>
      </c>
      <c r="F36" s="677">
        <f>SUM(F13:F35)</f>
        <v>175.80111111111111</v>
      </c>
      <c r="G36" s="706">
        <f t="shared" si="1"/>
        <v>-29.801111111111112</v>
      </c>
      <c r="H36" s="670">
        <f>SUM(H13:H35)</f>
        <v>0</v>
      </c>
      <c r="I36" s="670">
        <f>SUM(I13:I35)</f>
        <v>0</v>
      </c>
    </row>
  </sheetData>
  <mergeCells count="4">
    <mergeCell ref="A6:B6"/>
    <mergeCell ref="A11:A12"/>
    <mergeCell ref="B11:G11"/>
    <mergeCell ref="H11:I11"/>
  </mergeCells>
  <pageMargins left="0.23622047244094499" right="0.23622047244094499" top="0.35433070866141703" bottom="0.2" header="0.31496062992126" footer="0.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Q15"/>
  <sheetViews>
    <sheetView topLeftCell="A3" zoomScaleNormal="100" zoomScaleSheetLayoutView="100" workbookViewId="0">
      <selection activeCell="N6" sqref="N6"/>
    </sheetView>
  </sheetViews>
  <sheetFormatPr defaultRowHeight="12.75"/>
  <cols>
    <col min="1" max="1" width="25.5703125" style="3" customWidth="1"/>
    <col min="2" max="2" width="5.42578125" style="3" customWidth="1"/>
    <col min="3" max="3" width="12.85546875" style="3" customWidth="1"/>
    <col min="4" max="4" width="8.85546875" style="3" customWidth="1"/>
    <col min="5" max="5" width="9.42578125" style="3" customWidth="1"/>
    <col min="6" max="6" width="12.5703125" style="3" customWidth="1"/>
    <col min="7" max="7" width="12.42578125" style="3" customWidth="1"/>
    <col min="8" max="8" width="14.5703125" style="3" customWidth="1"/>
    <col min="9" max="9" width="14.7109375" style="3" customWidth="1"/>
    <col min="10" max="10" width="16.7109375" style="3" customWidth="1"/>
    <col min="11" max="11" width="20.140625" style="3" customWidth="1"/>
    <col min="12" max="13" width="9.140625" style="3"/>
    <col min="14" max="14" width="16.7109375" style="3" bestFit="1" customWidth="1"/>
    <col min="15" max="16384" width="9.140625" style="3"/>
  </cols>
  <sheetData>
    <row r="1" spans="1:17">
      <c r="A1" s="663"/>
      <c r="B1" s="664" t="s">
        <v>0</v>
      </c>
      <c r="C1" s="648" t="s">
        <v>2378</v>
      </c>
      <c r="D1" s="244"/>
      <c r="E1" s="244"/>
      <c r="F1" s="244"/>
      <c r="G1" s="678"/>
      <c r="H1" s="679"/>
      <c r="I1" s="680"/>
      <c r="J1" s="681"/>
      <c r="K1" s="681"/>
      <c r="L1" s="282"/>
      <c r="M1" s="282"/>
      <c r="N1" s="282"/>
      <c r="O1" s="282"/>
      <c r="P1" s="282"/>
      <c r="Q1" s="282"/>
    </row>
    <row r="2" spans="1:17">
      <c r="A2" s="663"/>
      <c r="B2" s="664" t="s">
        <v>1</v>
      </c>
      <c r="C2" s="648">
        <v>7044445</v>
      </c>
      <c r="D2" s="244"/>
      <c r="E2" s="244"/>
      <c r="F2" s="244"/>
      <c r="G2" s="682"/>
      <c r="H2" s="679"/>
      <c r="I2" s="683"/>
      <c r="J2" s="681"/>
      <c r="K2" s="684"/>
      <c r="L2" s="282"/>
      <c r="M2" s="282"/>
    </row>
    <row r="3" spans="1:17">
      <c r="A3" s="663"/>
      <c r="B3" s="664" t="s">
        <v>2</v>
      </c>
      <c r="C3" s="648" t="s">
        <v>7721</v>
      </c>
      <c r="D3" s="244"/>
      <c r="E3" s="244"/>
      <c r="F3" s="244"/>
      <c r="G3" s="244"/>
      <c r="H3" s="679"/>
      <c r="I3" s="683"/>
      <c r="J3" s="681"/>
      <c r="K3" s="684"/>
      <c r="L3" s="282"/>
      <c r="M3" s="282"/>
      <c r="N3" s="282"/>
      <c r="O3" s="282"/>
      <c r="P3" s="282"/>
      <c r="Q3" s="282"/>
    </row>
    <row r="4" spans="1:17" ht="14.25">
      <c r="A4" s="663"/>
      <c r="B4" s="664" t="s">
        <v>3288</v>
      </c>
      <c r="C4" s="246" t="s">
        <v>3161</v>
      </c>
      <c r="D4" s="247"/>
      <c r="E4" s="247"/>
      <c r="F4" s="247"/>
      <c r="G4" s="247"/>
      <c r="H4" s="685"/>
      <c r="I4" s="683"/>
      <c r="J4" s="681"/>
      <c r="K4" s="684"/>
      <c r="L4" s="282"/>
      <c r="M4" s="282"/>
      <c r="N4" s="282"/>
      <c r="O4" s="282"/>
      <c r="P4" s="282"/>
      <c r="Q4" s="282"/>
    </row>
    <row r="5" spans="1:17">
      <c r="A5" s="686"/>
      <c r="B5" s="686"/>
      <c r="C5" s="686"/>
      <c r="D5" s="686"/>
      <c r="E5" s="686"/>
      <c r="F5" s="686"/>
      <c r="G5" s="687"/>
      <c r="H5" s="688"/>
      <c r="I5" s="689"/>
      <c r="J5" s="690"/>
      <c r="K5" s="691"/>
    </row>
    <row r="6" spans="1:17" ht="193.5" customHeight="1" thickBot="1">
      <c r="A6" s="692"/>
      <c r="B6" s="692"/>
      <c r="C6" s="693" t="s">
        <v>7232</v>
      </c>
      <c r="D6" s="1253" t="s">
        <v>3273</v>
      </c>
      <c r="E6" s="693" t="s">
        <v>3247</v>
      </c>
      <c r="F6" s="693" t="s">
        <v>3191</v>
      </c>
      <c r="G6" s="693" t="s">
        <v>3289</v>
      </c>
      <c r="H6" s="1253" t="s">
        <v>3290</v>
      </c>
      <c r="I6" s="1253" t="s">
        <v>3291</v>
      </c>
      <c r="J6" s="694" t="s">
        <v>3292</v>
      </c>
      <c r="K6" s="695" t="s">
        <v>3293</v>
      </c>
    </row>
    <row r="7" spans="1:17" ht="6" customHeight="1" thickTop="1" thickBot="1">
      <c r="A7" s="283"/>
      <c r="B7" s="283"/>
      <c r="C7" s="283"/>
      <c r="D7" s="1252"/>
      <c r="E7" s="283"/>
      <c r="F7" s="283"/>
      <c r="G7" s="283"/>
      <c r="H7" s="283"/>
      <c r="I7" s="696"/>
      <c r="J7" s="697"/>
      <c r="K7" s="698"/>
    </row>
    <row r="8" spans="1:17" ht="16.5" thickTop="1" thickBot="1">
      <c r="A8" s="1688" t="s">
        <v>3294</v>
      </c>
      <c r="B8" s="283"/>
      <c r="C8" s="1252">
        <f>'Kadar.ode.'!I24+'Kadar.dne.bol.dij.'!E19+'Kadar.zaj.med.del.'!D23</f>
        <v>255</v>
      </c>
      <c r="D8" s="1265">
        <f>'Kadar.ode.'!P24+'Kadar.dne.bol.dij.'!H19+'Kadar.zaj.med.del.'!J8+'Kadar.zaj.med.del.'!J9+'Kadar.zaj.med.del.'!J10+'Kadar.zaj.med.del.'!J12+'Kadar.zaj.med.del.'!J13+'Kadar.zaj.med.del.'!J14+'Kadar.zaj.med.del.'!J15+'Kadar.zaj.med.del.'!J16+'Kadar.zaj.med.del.'!J17+'Kadar.zaj.med.del.'!J19+'Kadar.zaj.med.del.'!J20+'Kadar.zaj.med.del.'!J22</f>
        <v>234.19323529411767</v>
      </c>
      <c r="E8" s="700">
        <f t="shared" ref="E8:E13" si="0">C8-D8</f>
        <v>20.80676470588233</v>
      </c>
      <c r="F8" s="283">
        <f>SUM('[1]Kadar.ode.'!AD24,'[1]Kadar.dne.bol.dij.'!P19,'[1]Kadar.zaj.med.del.'!T23)</f>
        <v>0</v>
      </c>
      <c r="G8" s="283">
        <f t="shared" ref="G8:G13" si="1">SUM(C8,F8)</f>
        <v>255</v>
      </c>
      <c r="H8" s="283">
        <v>13</v>
      </c>
      <c r="I8" s="701">
        <v>2</v>
      </c>
      <c r="J8" s="701">
        <f>H8+I8</f>
        <v>15</v>
      </c>
      <c r="K8" s="701">
        <f>C8+J8</f>
        <v>270</v>
      </c>
    </row>
    <row r="9" spans="1:17" ht="16.5" thickTop="1" thickBot="1">
      <c r="A9" s="1688" t="s">
        <v>3295</v>
      </c>
      <c r="B9" s="283"/>
      <c r="C9" s="1252">
        <f>SUM('[1]Kadar.zaj.med.del.'!E23)</f>
        <v>13</v>
      </c>
      <c r="D9" s="1266">
        <f>'Kadar.zaj.med.del.'!J11+'Kadar.zaj.med.del.'!J18</f>
        <v>13.354146999999998</v>
      </c>
      <c r="E9" s="702">
        <f t="shared" si="0"/>
        <v>-0.35414699999999755</v>
      </c>
      <c r="F9" s="283">
        <f>SUM('[1]Kadar.zaj.med.del.'!U23)</f>
        <v>0</v>
      </c>
      <c r="G9" s="283">
        <f t="shared" si="1"/>
        <v>13</v>
      </c>
      <c r="H9" s="283">
        <v>0</v>
      </c>
      <c r="I9" s="283">
        <v>0</v>
      </c>
      <c r="J9" s="701">
        <f t="shared" ref="J9:J14" si="2">H9+I9</f>
        <v>0</v>
      </c>
      <c r="K9" s="283">
        <f t="shared" ref="K9:K14" si="3">C9+J9</f>
        <v>13</v>
      </c>
      <c r="N9" s="1263"/>
    </row>
    <row r="10" spans="1:17" ht="31.5" thickTop="1" thickBot="1">
      <c r="A10" s="1688" t="s">
        <v>3296</v>
      </c>
      <c r="B10" s="283"/>
      <c r="C10" s="1252">
        <f>'Kadar.ode.'!R24+'Kadar.dne.bol.dij.'!J19+'Kadar.zaj.med.del.'!L23</f>
        <v>702</v>
      </c>
      <c r="D10" s="1265">
        <f>'Kadar.ode.'!X24+'Kadar.dne.bol.dij.'!K19+'Kadar.zaj.med.del.'!O23</f>
        <v>846.83282317647058</v>
      </c>
      <c r="E10" s="702">
        <f t="shared" si="0"/>
        <v>-144.83282317647058</v>
      </c>
      <c r="F10" s="283">
        <f>SUM('[1]Kadar.ode.'!AE24,'[1]Kadar.dne.bol.dij.'!Q19,'[1]Kadar.zaj.med.del.'!V23)</f>
        <v>0</v>
      </c>
      <c r="G10" s="283">
        <f t="shared" si="1"/>
        <v>702</v>
      </c>
      <c r="H10" s="283">
        <v>23</v>
      </c>
      <c r="I10" s="283">
        <v>51</v>
      </c>
      <c r="J10" s="701">
        <f t="shared" si="2"/>
        <v>74</v>
      </c>
      <c r="K10" s="283">
        <f t="shared" si="3"/>
        <v>776</v>
      </c>
      <c r="N10" s="1264"/>
    </row>
    <row r="11" spans="1:17" ht="31.5" thickTop="1" thickBot="1">
      <c r="A11" s="1688" t="s">
        <v>3297</v>
      </c>
      <c r="B11" s="283"/>
      <c r="C11" s="1252">
        <f>SUM('[1]Kadar.ode.'!Z24,'[1]Kadar.dne.bol.dij.'!M19,'[1]Kadar.zaj.med.del.'!Q23)</f>
        <v>7</v>
      </c>
      <c r="D11" s="1267">
        <f>SUM('[1]Kadar.ode.'!AA24,'[1]Kadar.ode.'!AB24,'[1]Kadar.dne.bol.dij.'!N19,'[1]Kadar.zaj.med.del.'!R23)</f>
        <v>8.11</v>
      </c>
      <c r="E11" s="283">
        <f t="shared" si="0"/>
        <v>-1.1099999999999994</v>
      </c>
      <c r="F11" s="283">
        <f>SUM('[1]Kadar.ode.'!AF24,'[1]Kadar.dne.bol.dij.'!R19,'[1]Kadar.zaj.med.del.'!W23)</f>
        <v>0</v>
      </c>
      <c r="G11" s="283">
        <f t="shared" si="1"/>
        <v>7</v>
      </c>
      <c r="H11" s="283">
        <v>0</v>
      </c>
      <c r="I11" s="283">
        <v>0</v>
      </c>
      <c r="J11" s="701">
        <f t="shared" si="2"/>
        <v>0</v>
      </c>
      <c r="K11" s="283">
        <f t="shared" si="3"/>
        <v>7</v>
      </c>
    </row>
    <row r="12" spans="1:17" ht="46.5" thickTop="1" thickBot="1">
      <c r="A12" s="1688" t="s">
        <v>3298</v>
      </c>
      <c r="B12" s="283"/>
      <c r="C12" s="1252">
        <f>'Kadar.nem.'!B36</f>
        <v>54</v>
      </c>
      <c r="D12" s="1267">
        <f>SUM('[1]Kadar.nem.'!C36)</f>
        <v>39.220000000000006</v>
      </c>
      <c r="E12" s="283">
        <f t="shared" si="0"/>
        <v>14.779999999999994</v>
      </c>
      <c r="F12" s="283">
        <f>SUM('[1]Kadar.nem.'!H36)</f>
        <v>0</v>
      </c>
      <c r="G12" s="283">
        <f t="shared" si="1"/>
        <v>54</v>
      </c>
      <c r="H12" s="283">
        <v>0</v>
      </c>
      <c r="I12" s="283">
        <v>3</v>
      </c>
      <c r="J12" s="701">
        <f t="shared" si="2"/>
        <v>3</v>
      </c>
      <c r="K12" s="283">
        <f t="shared" si="3"/>
        <v>57</v>
      </c>
    </row>
    <row r="13" spans="1:17" ht="46.5" thickTop="1" thickBot="1">
      <c r="A13" s="1688" t="s">
        <v>3299</v>
      </c>
      <c r="B13" s="283"/>
      <c r="C13" s="283">
        <f>'Kadar.nem.'!E36</f>
        <v>146</v>
      </c>
      <c r="D13" s="1266">
        <f>'Kadar.nem.'!F36</f>
        <v>175.80111111111111</v>
      </c>
      <c r="E13" s="702">
        <f t="shared" si="0"/>
        <v>-29.801111111111112</v>
      </c>
      <c r="F13" s="283">
        <f>SUM('[1]Kadar.nem.'!I36)</f>
        <v>0</v>
      </c>
      <c r="G13" s="283">
        <f t="shared" si="1"/>
        <v>146</v>
      </c>
      <c r="H13" s="283">
        <v>0</v>
      </c>
      <c r="I13" s="283">
        <v>20</v>
      </c>
      <c r="J13" s="701">
        <f t="shared" si="2"/>
        <v>20</v>
      </c>
      <c r="K13" s="283">
        <f t="shared" si="3"/>
        <v>166</v>
      </c>
    </row>
    <row r="14" spans="1:17" ht="16.5" thickTop="1" thickBot="1">
      <c r="A14" s="699" t="s">
        <v>1437</v>
      </c>
      <c r="B14" s="283"/>
      <c r="C14" s="283">
        <f t="shared" ref="C14:I14" si="4">SUM(C8:C13)</f>
        <v>1177</v>
      </c>
      <c r="D14" s="702">
        <f t="shared" si="4"/>
        <v>1317.5113165816992</v>
      </c>
      <c r="E14" s="702">
        <f t="shared" si="4"/>
        <v>-140.51131658169936</v>
      </c>
      <c r="F14" s="283">
        <f t="shared" si="4"/>
        <v>0</v>
      </c>
      <c r="G14" s="283">
        <f t="shared" si="4"/>
        <v>1177</v>
      </c>
      <c r="H14" s="1252">
        <f t="shared" si="4"/>
        <v>36</v>
      </c>
      <c r="I14" s="1252">
        <f t="shared" si="4"/>
        <v>76</v>
      </c>
      <c r="J14" s="701">
        <f t="shared" si="2"/>
        <v>112</v>
      </c>
      <c r="K14" s="283">
        <f t="shared" si="3"/>
        <v>1289</v>
      </c>
    </row>
    <row r="15" spans="1:17" ht="13.5" thickTop="1"/>
  </sheetData>
  <pageMargins left="0.25" right="0.19" top="0.75" bottom="0.2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5816-4D3A-4EC9-BB42-B016A4686317}">
  <sheetPr>
    <tabColor theme="4" tint="0.39997558519241921"/>
  </sheetPr>
  <dimension ref="A1:S101"/>
  <sheetViews>
    <sheetView topLeftCell="A54" workbookViewId="0">
      <selection activeCell="N24" sqref="N24"/>
    </sheetView>
  </sheetViews>
  <sheetFormatPr defaultRowHeight="12.75"/>
  <cols>
    <col min="1" max="1" width="7.5703125" style="3" customWidth="1"/>
    <col min="2" max="2" width="26.7109375" style="3" customWidth="1"/>
    <col min="3" max="5" width="9.140625" style="3"/>
    <col min="6" max="6" width="9.140625" style="710"/>
    <col min="7" max="7" width="9.140625" style="3"/>
    <col min="8" max="8" width="9.140625" style="710"/>
    <col min="9" max="9" width="9.140625" style="3"/>
    <col min="10" max="10" width="9.140625" style="710"/>
    <col min="11" max="11" width="9.140625" style="3"/>
    <col min="12" max="12" width="9.140625" style="710"/>
    <col min="13" max="13" width="9.140625" style="3"/>
    <col min="14" max="14" width="12.85546875" style="3" customWidth="1"/>
    <col min="15" max="15" width="14.42578125" style="3" customWidth="1"/>
    <col min="16" max="244" width="9.140625" style="3"/>
    <col min="245" max="245" width="7.5703125" style="3" customWidth="1"/>
    <col min="246" max="246" width="26.7109375" style="3" customWidth="1"/>
    <col min="247" max="500" width="9.140625" style="3"/>
    <col min="501" max="501" width="7.5703125" style="3" customWidth="1"/>
    <col min="502" max="502" width="26.7109375" style="3" customWidth="1"/>
    <col min="503" max="756" width="9.140625" style="3"/>
    <col min="757" max="757" width="7.5703125" style="3" customWidth="1"/>
    <col min="758" max="758" width="26.7109375" style="3" customWidth="1"/>
    <col min="759" max="1012" width="9.140625" style="3"/>
    <col min="1013" max="1013" width="7.5703125" style="3" customWidth="1"/>
    <col min="1014" max="1014" width="26.7109375" style="3" customWidth="1"/>
    <col min="1015" max="1268" width="9.140625" style="3"/>
    <col min="1269" max="1269" width="7.5703125" style="3" customWidth="1"/>
    <col min="1270" max="1270" width="26.7109375" style="3" customWidth="1"/>
    <col min="1271" max="1524" width="9.140625" style="3"/>
    <col min="1525" max="1525" width="7.5703125" style="3" customWidth="1"/>
    <col min="1526" max="1526" width="26.7109375" style="3" customWidth="1"/>
    <col min="1527" max="1780" width="9.140625" style="3"/>
    <col min="1781" max="1781" width="7.5703125" style="3" customWidth="1"/>
    <col min="1782" max="1782" width="26.7109375" style="3" customWidth="1"/>
    <col min="1783" max="2036" width="9.140625" style="3"/>
    <col min="2037" max="2037" width="7.5703125" style="3" customWidth="1"/>
    <col min="2038" max="2038" width="26.7109375" style="3" customWidth="1"/>
    <col min="2039" max="2292" width="9.140625" style="3"/>
    <col min="2293" max="2293" width="7.5703125" style="3" customWidth="1"/>
    <col min="2294" max="2294" width="26.7109375" style="3" customWidth="1"/>
    <col min="2295" max="2548" width="9.140625" style="3"/>
    <col min="2549" max="2549" width="7.5703125" style="3" customWidth="1"/>
    <col min="2550" max="2550" width="26.7109375" style="3" customWidth="1"/>
    <col min="2551" max="2804" width="9.140625" style="3"/>
    <col min="2805" max="2805" width="7.5703125" style="3" customWidth="1"/>
    <col min="2806" max="2806" width="26.7109375" style="3" customWidth="1"/>
    <col min="2807" max="3060" width="9.140625" style="3"/>
    <col min="3061" max="3061" width="7.5703125" style="3" customWidth="1"/>
    <col min="3062" max="3062" width="26.7109375" style="3" customWidth="1"/>
    <col min="3063" max="3316" width="9.140625" style="3"/>
    <col min="3317" max="3317" width="7.5703125" style="3" customWidth="1"/>
    <col min="3318" max="3318" width="26.7109375" style="3" customWidth="1"/>
    <col min="3319" max="3572" width="9.140625" style="3"/>
    <col min="3573" max="3573" width="7.5703125" style="3" customWidth="1"/>
    <col min="3574" max="3574" width="26.7109375" style="3" customWidth="1"/>
    <col min="3575" max="3828" width="9.140625" style="3"/>
    <col min="3829" max="3829" width="7.5703125" style="3" customWidth="1"/>
    <col min="3830" max="3830" width="26.7109375" style="3" customWidth="1"/>
    <col min="3831" max="4084" width="9.140625" style="3"/>
    <col min="4085" max="4085" width="7.5703125" style="3" customWidth="1"/>
    <col min="4086" max="4086" width="26.7109375" style="3" customWidth="1"/>
    <col min="4087" max="4340" width="9.140625" style="3"/>
    <col min="4341" max="4341" width="7.5703125" style="3" customWidth="1"/>
    <col min="4342" max="4342" width="26.7109375" style="3" customWidth="1"/>
    <col min="4343" max="4596" width="9.140625" style="3"/>
    <col min="4597" max="4597" width="7.5703125" style="3" customWidth="1"/>
    <col min="4598" max="4598" width="26.7109375" style="3" customWidth="1"/>
    <col min="4599" max="4852" width="9.140625" style="3"/>
    <col min="4853" max="4853" width="7.5703125" style="3" customWidth="1"/>
    <col min="4854" max="4854" width="26.7109375" style="3" customWidth="1"/>
    <col min="4855" max="5108" width="9.140625" style="3"/>
    <col min="5109" max="5109" width="7.5703125" style="3" customWidth="1"/>
    <col min="5110" max="5110" width="26.7109375" style="3" customWidth="1"/>
    <col min="5111" max="5364" width="9.140625" style="3"/>
    <col min="5365" max="5365" width="7.5703125" style="3" customWidth="1"/>
    <col min="5366" max="5366" width="26.7109375" style="3" customWidth="1"/>
    <col min="5367" max="5620" width="9.140625" style="3"/>
    <col min="5621" max="5621" width="7.5703125" style="3" customWidth="1"/>
    <col min="5622" max="5622" width="26.7109375" style="3" customWidth="1"/>
    <col min="5623" max="5876" width="9.140625" style="3"/>
    <col min="5877" max="5877" width="7.5703125" style="3" customWidth="1"/>
    <col min="5878" max="5878" width="26.7109375" style="3" customWidth="1"/>
    <col min="5879" max="6132" width="9.140625" style="3"/>
    <col min="6133" max="6133" width="7.5703125" style="3" customWidth="1"/>
    <col min="6134" max="6134" width="26.7109375" style="3" customWidth="1"/>
    <col min="6135" max="6388" width="9.140625" style="3"/>
    <col min="6389" max="6389" width="7.5703125" style="3" customWidth="1"/>
    <col min="6390" max="6390" width="26.7109375" style="3" customWidth="1"/>
    <col min="6391" max="6644" width="9.140625" style="3"/>
    <col min="6645" max="6645" width="7.5703125" style="3" customWidth="1"/>
    <col min="6646" max="6646" width="26.7109375" style="3" customWidth="1"/>
    <col min="6647" max="6900" width="9.140625" style="3"/>
    <col min="6901" max="6901" width="7.5703125" style="3" customWidth="1"/>
    <col min="6902" max="6902" width="26.7109375" style="3" customWidth="1"/>
    <col min="6903" max="7156" width="9.140625" style="3"/>
    <col min="7157" max="7157" width="7.5703125" style="3" customWidth="1"/>
    <col min="7158" max="7158" width="26.7109375" style="3" customWidth="1"/>
    <col min="7159" max="7412" width="9.140625" style="3"/>
    <col min="7413" max="7413" width="7.5703125" style="3" customWidth="1"/>
    <col min="7414" max="7414" width="26.7109375" style="3" customWidth="1"/>
    <col min="7415" max="7668" width="9.140625" style="3"/>
    <col min="7669" max="7669" width="7.5703125" style="3" customWidth="1"/>
    <col min="7670" max="7670" width="26.7109375" style="3" customWidth="1"/>
    <col min="7671" max="7924" width="9.140625" style="3"/>
    <col min="7925" max="7925" width="7.5703125" style="3" customWidth="1"/>
    <col min="7926" max="7926" width="26.7109375" style="3" customWidth="1"/>
    <col min="7927" max="8180" width="9.140625" style="3"/>
    <col min="8181" max="8181" width="7.5703125" style="3" customWidth="1"/>
    <col min="8182" max="8182" width="26.7109375" style="3" customWidth="1"/>
    <col min="8183" max="8436" width="9.140625" style="3"/>
    <col min="8437" max="8437" width="7.5703125" style="3" customWidth="1"/>
    <col min="8438" max="8438" width="26.7109375" style="3" customWidth="1"/>
    <col min="8439" max="8692" width="9.140625" style="3"/>
    <col min="8693" max="8693" width="7.5703125" style="3" customWidth="1"/>
    <col min="8694" max="8694" width="26.7109375" style="3" customWidth="1"/>
    <col min="8695" max="8948" width="9.140625" style="3"/>
    <col min="8949" max="8949" width="7.5703125" style="3" customWidth="1"/>
    <col min="8950" max="8950" width="26.7109375" style="3" customWidth="1"/>
    <col min="8951" max="9204" width="9.140625" style="3"/>
    <col min="9205" max="9205" width="7.5703125" style="3" customWidth="1"/>
    <col min="9206" max="9206" width="26.7109375" style="3" customWidth="1"/>
    <col min="9207" max="9460" width="9.140625" style="3"/>
    <col min="9461" max="9461" width="7.5703125" style="3" customWidth="1"/>
    <col min="9462" max="9462" width="26.7109375" style="3" customWidth="1"/>
    <col min="9463" max="9716" width="9.140625" style="3"/>
    <col min="9717" max="9717" width="7.5703125" style="3" customWidth="1"/>
    <col min="9718" max="9718" width="26.7109375" style="3" customWidth="1"/>
    <col min="9719" max="9972" width="9.140625" style="3"/>
    <col min="9973" max="9973" width="7.5703125" style="3" customWidth="1"/>
    <col min="9974" max="9974" width="26.7109375" style="3" customWidth="1"/>
    <col min="9975" max="10228" width="9.140625" style="3"/>
    <col min="10229" max="10229" width="7.5703125" style="3" customWidth="1"/>
    <col min="10230" max="10230" width="26.7109375" style="3" customWidth="1"/>
    <col min="10231" max="10484" width="9.140625" style="3"/>
    <col min="10485" max="10485" width="7.5703125" style="3" customWidth="1"/>
    <col min="10486" max="10486" width="26.7109375" style="3" customWidth="1"/>
    <col min="10487" max="10740" width="9.140625" style="3"/>
    <col min="10741" max="10741" width="7.5703125" style="3" customWidth="1"/>
    <col min="10742" max="10742" width="26.7109375" style="3" customWidth="1"/>
    <col min="10743" max="10996" width="9.140625" style="3"/>
    <col min="10997" max="10997" width="7.5703125" style="3" customWidth="1"/>
    <col min="10998" max="10998" width="26.7109375" style="3" customWidth="1"/>
    <col min="10999" max="11252" width="9.140625" style="3"/>
    <col min="11253" max="11253" width="7.5703125" style="3" customWidth="1"/>
    <col min="11254" max="11254" width="26.7109375" style="3" customWidth="1"/>
    <col min="11255" max="11508" width="9.140625" style="3"/>
    <col min="11509" max="11509" width="7.5703125" style="3" customWidth="1"/>
    <col min="11510" max="11510" width="26.7109375" style="3" customWidth="1"/>
    <col min="11511" max="11764" width="9.140625" style="3"/>
    <col min="11765" max="11765" width="7.5703125" style="3" customWidth="1"/>
    <col min="11766" max="11766" width="26.7109375" style="3" customWidth="1"/>
    <col min="11767" max="12020" width="9.140625" style="3"/>
    <col min="12021" max="12021" width="7.5703125" style="3" customWidth="1"/>
    <col min="12022" max="12022" width="26.7109375" style="3" customWidth="1"/>
    <col min="12023" max="12276" width="9.140625" style="3"/>
    <col min="12277" max="12277" width="7.5703125" style="3" customWidth="1"/>
    <col min="12278" max="12278" width="26.7109375" style="3" customWidth="1"/>
    <col min="12279" max="12532" width="9.140625" style="3"/>
    <col min="12533" max="12533" width="7.5703125" style="3" customWidth="1"/>
    <col min="12534" max="12534" width="26.7109375" style="3" customWidth="1"/>
    <col min="12535" max="12788" width="9.140625" style="3"/>
    <col min="12789" max="12789" width="7.5703125" style="3" customWidth="1"/>
    <col min="12790" max="12790" width="26.7109375" style="3" customWidth="1"/>
    <col min="12791" max="13044" width="9.140625" style="3"/>
    <col min="13045" max="13045" width="7.5703125" style="3" customWidth="1"/>
    <col min="13046" max="13046" width="26.7109375" style="3" customWidth="1"/>
    <col min="13047" max="13300" width="9.140625" style="3"/>
    <col min="13301" max="13301" width="7.5703125" style="3" customWidth="1"/>
    <col min="13302" max="13302" width="26.7109375" style="3" customWidth="1"/>
    <col min="13303" max="13556" width="9.140625" style="3"/>
    <col min="13557" max="13557" width="7.5703125" style="3" customWidth="1"/>
    <col min="13558" max="13558" width="26.7109375" style="3" customWidth="1"/>
    <col min="13559" max="13812" width="9.140625" style="3"/>
    <col min="13813" max="13813" width="7.5703125" style="3" customWidth="1"/>
    <col min="13814" max="13814" width="26.7109375" style="3" customWidth="1"/>
    <col min="13815" max="14068" width="9.140625" style="3"/>
    <col min="14069" max="14069" width="7.5703125" style="3" customWidth="1"/>
    <col min="14070" max="14070" width="26.7109375" style="3" customWidth="1"/>
    <col min="14071" max="14324" width="9.140625" style="3"/>
    <col min="14325" max="14325" width="7.5703125" style="3" customWidth="1"/>
    <col min="14326" max="14326" width="26.7109375" style="3" customWidth="1"/>
    <col min="14327" max="14580" width="9.140625" style="3"/>
    <col min="14581" max="14581" width="7.5703125" style="3" customWidth="1"/>
    <col min="14582" max="14582" width="26.7109375" style="3" customWidth="1"/>
    <col min="14583" max="14836" width="9.140625" style="3"/>
    <col min="14837" max="14837" width="7.5703125" style="3" customWidth="1"/>
    <col min="14838" max="14838" width="26.7109375" style="3" customWidth="1"/>
    <col min="14839" max="15092" width="9.140625" style="3"/>
    <col min="15093" max="15093" width="7.5703125" style="3" customWidth="1"/>
    <col min="15094" max="15094" width="26.7109375" style="3" customWidth="1"/>
    <col min="15095" max="15348" width="9.140625" style="3"/>
    <col min="15349" max="15349" width="7.5703125" style="3" customWidth="1"/>
    <col min="15350" max="15350" width="26.7109375" style="3" customWidth="1"/>
    <col min="15351" max="15604" width="9.140625" style="3"/>
    <col min="15605" max="15605" width="7.5703125" style="3" customWidth="1"/>
    <col min="15606" max="15606" width="26.7109375" style="3" customWidth="1"/>
    <col min="15607" max="15860" width="9.140625" style="3"/>
    <col min="15861" max="15861" width="7.5703125" style="3" customWidth="1"/>
    <col min="15862" max="15862" width="26.7109375" style="3" customWidth="1"/>
    <col min="15863" max="16116" width="9.140625" style="3"/>
    <col min="16117" max="16117" width="7.5703125" style="3" customWidth="1"/>
    <col min="16118" max="16118" width="26.7109375" style="3" customWidth="1"/>
    <col min="16119" max="16384" width="9.140625" style="3"/>
  </cols>
  <sheetData>
    <row r="1" spans="1:12">
      <c r="A1" s="1131"/>
      <c r="B1" s="1132" t="s">
        <v>0</v>
      </c>
      <c r="C1" s="1133" t="s">
        <v>7694</v>
      </c>
      <c r="D1" s="1134"/>
      <c r="E1" s="1134"/>
      <c r="F1" s="1307"/>
      <c r="G1" s="1135"/>
    </row>
    <row r="2" spans="1:12">
      <c r="A2" s="1131"/>
      <c r="B2" s="1132" t="s">
        <v>1</v>
      </c>
      <c r="C2" s="1133">
        <v>7044445</v>
      </c>
      <c r="D2" s="1134"/>
      <c r="E2" s="1134"/>
      <c r="F2" s="1307"/>
      <c r="G2" s="1135"/>
    </row>
    <row r="3" spans="1:12">
      <c r="A3" s="1131"/>
      <c r="B3" s="1132" t="s">
        <v>2</v>
      </c>
      <c r="C3" s="1134" t="s">
        <v>7718</v>
      </c>
      <c r="E3" s="1134"/>
      <c r="F3" s="1307"/>
      <c r="G3" s="1135"/>
    </row>
    <row r="4" spans="1:12" ht="14.25">
      <c r="A4" s="1131"/>
      <c r="B4" s="1132" t="s">
        <v>7218</v>
      </c>
      <c r="C4" s="1136" t="s">
        <v>1448</v>
      </c>
      <c r="D4" s="1137"/>
      <c r="E4" s="1137"/>
      <c r="F4" s="1308"/>
      <c r="G4" s="1138"/>
      <c r="I4" s="728" t="s">
        <v>1572</v>
      </c>
    </row>
    <row r="5" spans="1:12">
      <c r="L5" s="264" t="s">
        <v>1449</v>
      </c>
    </row>
    <row r="6" spans="1:12" ht="41.25" customHeight="1">
      <c r="A6" s="1994" t="s">
        <v>1450</v>
      </c>
      <c r="B6" s="1994" t="s">
        <v>1451</v>
      </c>
      <c r="C6" s="1996" t="s">
        <v>1452</v>
      </c>
      <c r="D6" s="1997"/>
      <c r="E6" s="1998" t="s">
        <v>1453</v>
      </c>
      <c r="F6" s="1998"/>
      <c r="G6" s="1998" t="s">
        <v>1454</v>
      </c>
      <c r="H6" s="1998"/>
      <c r="I6" s="1998" t="s">
        <v>1455</v>
      </c>
      <c r="J6" s="1998"/>
      <c r="K6" s="1998" t="s">
        <v>1456</v>
      </c>
      <c r="L6" s="1998"/>
    </row>
    <row r="7" spans="1:12" ht="38.25" customHeight="1" thickBot="1">
      <c r="A7" s="1995"/>
      <c r="B7" s="1995"/>
      <c r="C7" s="37" t="s">
        <v>1434</v>
      </c>
      <c r="D7" s="712" t="s">
        <v>1435</v>
      </c>
      <c r="E7" s="38" t="s">
        <v>7719</v>
      </c>
      <c r="F7" s="1309" t="s">
        <v>1432</v>
      </c>
      <c r="G7" s="38" t="s">
        <v>7719</v>
      </c>
      <c r="H7" s="1309" t="s">
        <v>1432</v>
      </c>
      <c r="I7" s="38" t="s">
        <v>7719</v>
      </c>
      <c r="J7" s="39" t="s">
        <v>1432</v>
      </c>
      <c r="K7" s="38" t="s">
        <v>7719</v>
      </c>
      <c r="L7" s="39" t="s">
        <v>1432</v>
      </c>
    </row>
    <row r="8" spans="1:12" ht="13.5" customHeight="1" thickTop="1" thickBot="1">
      <c r="A8" s="1988">
        <v>420</v>
      </c>
      <c r="B8" s="1999" t="s">
        <v>1457</v>
      </c>
      <c r="C8" s="731" t="s">
        <v>1437</v>
      </c>
      <c r="D8" s="732">
        <v>118</v>
      </c>
      <c r="E8" s="69">
        <v>2651</v>
      </c>
      <c r="F8" s="1310">
        <v>4484</v>
      </c>
      <c r="G8" s="733">
        <v>11165</v>
      </c>
      <c r="H8" s="1310">
        <v>20178</v>
      </c>
      <c r="I8" s="734">
        <v>4.2116182572614109</v>
      </c>
      <c r="J8" s="735">
        <v>4.5</v>
      </c>
      <c r="K8" s="736">
        <v>52.275493960108619</v>
      </c>
      <c r="L8" s="735">
        <v>46.849315068493155</v>
      </c>
    </row>
    <row r="9" spans="1:12" ht="13.5" customHeight="1" thickTop="1" thickBot="1">
      <c r="A9" s="1989"/>
      <c r="B9" s="1992"/>
      <c r="C9" s="1311" t="s">
        <v>1438</v>
      </c>
      <c r="D9" s="41">
        <v>16</v>
      </c>
      <c r="E9" s="69">
        <v>324</v>
      </c>
      <c r="F9" s="1312">
        <v>691</v>
      </c>
      <c r="G9" s="733">
        <v>1505</v>
      </c>
      <c r="H9" s="1312">
        <v>3022</v>
      </c>
      <c r="I9" s="714">
        <v>4.6450617283950617</v>
      </c>
      <c r="J9" s="43">
        <v>4.3733719247467437</v>
      </c>
      <c r="K9" s="736">
        <v>51.968232044198892</v>
      </c>
      <c r="L9" s="43">
        <v>51.746575342465754</v>
      </c>
    </row>
    <row r="10" spans="1:12" ht="12.75" customHeight="1" thickTop="1" thickBot="1">
      <c r="A10" s="1989"/>
      <c r="B10" s="1992"/>
      <c r="C10" s="1311" t="s">
        <v>1439</v>
      </c>
      <c r="D10" s="41">
        <v>3</v>
      </c>
      <c r="E10" s="69">
        <v>0</v>
      </c>
      <c r="F10" s="1312">
        <v>0</v>
      </c>
      <c r="G10" s="733">
        <v>0</v>
      </c>
      <c r="H10" s="1312">
        <v>0</v>
      </c>
      <c r="I10" s="714" t="e">
        <v>#DIV/0!</v>
      </c>
      <c r="J10" s="43" t="e">
        <v>#DIV/0!</v>
      </c>
      <c r="K10" s="736">
        <v>0</v>
      </c>
      <c r="L10" s="43">
        <v>0</v>
      </c>
    </row>
    <row r="11" spans="1:12" ht="13.5" customHeight="1" thickTop="1" thickBot="1">
      <c r="A11" s="1990"/>
      <c r="B11" s="1993"/>
      <c r="C11" s="44" t="s">
        <v>1440</v>
      </c>
      <c r="D11" s="45">
        <v>99</v>
      </c>
      <c r="E11" s="69">
        <v>2609</v>
      </c>
      <c r="F11" s="737">
        <v>4398</v>
      </c>
      <c r="G11" s="733">
        <v>9660</v>
      </c>
      <c r="H11" s="737">
        <v>17156</v>
      </c>
      <c r="I11" s="715">
        <v>3.7025680337293982</v>
      </c>
      <c r="J11" s="47">
        <v>3.9008640291041381</v>
      </c>
      <c r="K11" s="736">
        <v>53.909258329147832</v>
      </c>
      <c r="L11" s="47">
        <v>47.477514874775153</v>
      </c>
    </row>
    <row r="12" spans="1:12" ht="14.25" customHeight="1" thickTop="1" thickBot="1">
      <c r="A12" s="1988">
        <v>110</v>
      </c>
      <c r="B12" s="1999" t="s">
        <v>1458</v>
      </c>
      <c r="C12" s="731" t="s">
        <v>1437</v>
      </c>
      <c r="D12" s="732">
        <v>128</v>
      </c>
      <c r="E12" s="67">
        <v>2197</v>
      </c>
      <c r="F12" s="738">
        <v>3731</v>
      </c>
      <c r="G12" s="733">
        <v>18903</v>
      </c>
      <c r="H12" s="738">
        <v>30594</v>
      </c>
      <c r="I12" s="734">
        <v>8.6040054619936281</v>
      </c>
      <c r="J12" s="735">
        <v>8.1999463950683467</v>
      </c>
      <c r="K12" s="736">
        <v>81.590987569060772</v>
      </c>
      <c r="L12" s="735">
        <v>65.483732876712324</v>
      </c>
    </row>
    <row r="13" spans="1:12" ht="12.75" customHeight="1" thickTop="1" thickBot="1">
      <c r="A13" s="1989"/>
      <c r="B13" s="1992"/>
      <c r="C13" s="1311" t="s">
        <v>1438</v>
      </c>
      <c r="D13" s="41">
        <v>13</v>
      </c>
      <c r="E13" s="67">
        <v>389</v>
      </c>
      <c r="F13" s="1312">
        <v>665</v>
      </c>
      <c r="G13" s="733">
        <v>1914</v>
      </c>
      <c r="H13" s="1312">
        <v>3722</v>
      </c>
      <c r="I13" s="714">
        <v>4.9203084832904889</v>
      </c>
      <c r="J13" s="43">
        <v>5.5969924812030074</v>
      </c>
      <c r="K13" s="736">
        <v>81.342966425839364</v>
      </c>
      <c r="L13" s="43">
        <v>78.440463645943098</v>
      </c>
    </row>
    <row r="14" spans="1:12" ht="12.75" customHeight="1" thickTop="1" thickBot="1">
      <c r="A14" s="1989"/>
      <c r="B14" s="1992"/>
      <c r="C14" s="1311" t="s">
        <v>1439</v>
      </c>
      <c r="D14" s="41">
        <v>12</v>
      </c>
      <c r="E14" s="67">
        <v>583</v>
      </c>
      <c r="F14" s="1312">
        <v>538</v>
      </c>
      <c r="G14" s="733">
        <v>2445</v>
      </c>
      <c r="H14" s="1312">
        <v>3091</v>
      </c>
      <c r="I14" s="714">
        <v>4.193825042881647</v>
      </c>
      <c r="J14" s="43">
        <v>5.7453531598513008</v>
      </c>
      <c r="K14" s="736">
        <v>112.56906077348066</v>
      </c>
      <c r="L14" s="43">
        <v>70.57077625570777</v>
      </c>
    </row>
    <row r="15" spans="1:12" ht="13.5" customHeight="1" thickTop="1" thickBot="1">
      <c r="A15" s="1990"/>
      <c r="B15" s="1993"/>
      <c r="C15" s="44" t="s">
        <v>1440</v>
      </c>
      <c r="D15" s="45">
        <v>103</v>
      </c>
      <c r="E15" s="67">
        <v>1679</v>
      </c>
      <c r="F15" s="737">
        <v>3073</v>
      </c>
      <c r="G15" s="733">
        <v>14544</v>
      </c>
      <c r="H15" s="737">
        <v>23781</v>
      </c>
      <c r="I15" s="715">
        <v>8.6622989874925551</v>
      </c>
      <c r="J15" s="47">
        <v>7.7386918320859097</v>
      </c>
      <c r="K15" s="736">
        <v>78.013195301185434</v>
      </c>
      <c r="L15" s="47">
        <v>63.255752094693442</v>
      </c>
    </row>
    <row r="16" spans="1:12" ht="18" thickTop="1" thickBot="1">
      <c r="A16" s="1988">
        <v>130</v>
      </c>
      <c r="B16" s="1991" t="s">
        <v>1459</v>
      </c>
      <c r="C16" s="731" t="s">
        <v>1437</v>
      </c>
      <c r="D16" s="732">
        <v>60</v>
      </c>
      <c r="E16" s="69">
        <v>198</v>
      </c>
      <c r="F16" s="738">
        <v>370</v>
      </c>
      <c r="G16" s="67">
        <v>4821</v>
      </c>
      <c r="H16" s="738">
        <v>8880</v>
      </c>
      <c r="I16" s="739">
        <v>24.348484848484848</v>
      </c>
      <c r="J16" s="735">
        <v>24</v>
      </c>
      <c r="K16" s="736">
        <v>44.392265193370164</v>
      </c>
      <c r="L16" s="735">
        <v>40.547945205479451</v>
      </c>
    </row>
    <row r="17" spans="1:12" ht="18" thickTop="1" thickBot="1">
      <c r="A17" s="1989"/>
      <c r="B17" s="1992"/>
      <c r="C17" s="1311" t="s">
        <v>1438</v>
      </c>
      <c r="D17" s="41">
        <v>2</v>
      </c>
      <c r="E17" s="69">
        <v>0</v>
      </c>
      <c r="F17" s="1312">
        <v>0</v>
      </c>
      <c r="G17" s="67">
        <v>0</v>
      </c>
      <c r="H17" s="1312">
        <v>0</v>
      </c>
      <c r="I17" s="1313" t="e">
        <v>#DIV/0!</v>
      </c>
      <c r="J17" s="43" t="e">
        <v>#DIV/0!</v>
      </c>
      <c r="K17" s="736">
        <v>0</v>
      </c>
      <c r="L17" s="43">
        <v>0</v>
      </c>
    </row>
    <row r="18" spans="1:12" ht="18" thickTop="1" thickBot="1">
      <c r="A18" s="1989"/>
      <c r="B18" s="1992"/>
      <c r="C18" s="1311" t="s">
        <v>1439</v>
      </c>
      <c r="D18" s="41">
        <v>4</v>
      </c>
      <c r="E18" s="69">
        <v>33</v>
      </c>
      <c r="F18" s="1312">
        <v>65</v>
      </c>
      <c r="G18" s="67">
        <v>758</v>
      </c>
      <c r="H18" s="1312">
        <v>1711</v>
      </c>
      <c r="I18" s="1313">
        <v>22.969696969696969</v>
      </c>
      <c r="J18" s="43">
        <v>26.323076923076922</v>
      </c>
      <c r="K18" s="736">
        <v>104.69613259668509</v>
      </c>
      <c r="L18" s="43">
        <v>117.19178082191782</v>
      </c>
    </row>
    <row r="19" spans="1:12" ht="18" thickTop="1" thickBot="1">
      <c r="A19" s="1990"/>
      <c r="B19" s="1993"/>
      <c r="C19" s="44" t="s">
        <v>1440</v>
      </c>
      <c r="D19" s="45">
        <v>54</v>
      </c>
      <c r="E19" s="69">
        <v>178</v>
      </c>
      <c r="F19" s="737">
        <v>327</v>
      </c>
      <c r="G19" s="67">
        <v>4063</v>
      </c>
      <c r="H19" s="737">
        <v>7169</v>
      </c>
      <c r="I19" s="46">
        <v>22.825842696629213</v>
      </c>
      <c r="J19" s="47">
        <v>21.923547400611621</v>
      </c>
      <c r="K19" s="736">
        <v>41.569470022508696</v>
      </c>
      <c r="L19" s="47">
        <v>36.372399797057334</v>
      </c>
    </row>
    <row r="20" spans="1:12" ht="18" thickTop="1" thickBot="1">
      <c r="A20" s="1988">
        <v>210</v>
      </c>
      <c r="B20" s="1991" t="s">
        <v>1461</v>
      </c>
      <c r="C20" s="731" t="s">
        <v>1437</v>
      </c>
      <c r="D20" s="732">
        <v>49</v>
      </c>
      <c r="E20" s="69">
        <v>2556</v>
      </c>
      <c r="F20" s="740">
        <v>5600</v>
      </c>
      <c r="G20" s="67">
        <v>7690</v>
      </c>
      <c r="H20" s="719">
        <v>15416</v>
      </c>
      <c r="I20" s="736">
        <v>3.0086071987480438</v>
      </c>
      <c r="J20" s="735">
        <v>2.7528571428571427</v>
      </c>
      <c r="K20" s="736">
        <v>86.706505806742584</v>
      </c>
      <c r="L20" s="735">
        <v>86.195135588481961</v>
      </c>
    </row>
    <row r="21" spans="1:12" ht="18" thickTop="1" thickBot="1">
      <c r="A21" s="1989"/>
      <c r="B21" s="1992"/>
      <c r="C21" s="1311" t="s">
        <v>1438</v>
      </c>
      <c r="D21" s="41">
        <v>3</v>
      </c>
      <c r="E21" s="69">
        <v>482</v>
      </c>
      <c r="F21" s="1314">
        <v>1214</v>
      </c>
      <c r="G21" s="67">
        <v>818</v>
      </c>
      <c r="H21" s="717">
        <v>1949</v>
      </c>
      <c r="I21" s="42">
        <v>1.6970954356846473</v>
      </c>
      <c r="J21" s="43">
        <v>1.6054365733113674</v>
      </c>
      <c r="K21" s="736">
        <v>150.64456721915286</v>
      </c>
      <c r="L21" s="43">
        <v>177.99086757990867</v>
      </c>
    </row>
    <row r="22" spans="1:12" ht="18" thickTop="1" thickBot="1">
      <c r="A22" s="1989"/>
      <c r="B22" s="1992"/>
      <c r="C22" s="1311" t="s">
        <v>1439</v>
      </c>
      <c r="D22" s="41">
        <v>8</v>
      </c>
      <c r="E22" s="69">
        <v>2547</v>
      </c>
      <c r="F22" s="1314">
        <v>4988</v>
      </c>
      <c r="G22" s="67">
        <v>6847</v>
      </c>
      <c r="H22" s="717">
        <v>13080</v>
      </c>
      <c r="I22" s="42">
        <v>2.6882606988614057</v>
      </c>
      <c r="J22" s="43">
        <v>2.6222935044105853</v>
      </c>
      <c r="K22" s="736">
        <v>472.85911602209944</v>
      </c>
      <c r="L22" s="43">
        <v>447.945205479452</v>
      </c>
    </row>
    <row r="23" spans="1:12" ht="18" thickTop="1" thickBot="1">
      <c r="A23" s="1990"/>
      <c r="B23" s="1993"/>
      <c r="C23" s="44" t="s">
        <v>1440</v>
      </c>
      <c r="D23" s="50">
        <v>38</v>
      </c>
      <c r="E23" s="69">
        <v>35</v>
      </c>
      <c r="F23" s="741">
        <v>169</v>
      </c>
      <c r="G23" s="67">
        <v>25</v>
      </c>
      <c r="H23" s="742">
        <v>386</v>
      </c>
      <c r="I23" s="46">
        <v>0.7142857142857143</v>
      </c>
      <c r="J23" s="47">
        <v>2.2840236686390534</v>
      </c>
      <c r="K23" s="736">
        <v>0.36347775516138409</v>
      </c>
      <c r="L23" s="47">
        <v>2.782984859408796</v>
      </c>
    </row>
    <row r="24" spans="1:12" ht="18" thickTop="1" thickBot="1">
      <c r="A24" s="1988">
        <v>211</v>
      </c>
      <c r="B24" s="1999" t="s">
        <v>1462</v>
      </c>
      <c r="C24" s="731" t="s">
        <v>1437</v>
      </c>
      <c r="D24" s="732">
        <v>16</v>
      </c>
      <c r="E24" s="69">
        <v>376</v>
      </c>
      <c r="F24" s="719">
        <v>1225</v>
      </c>
      <c r="G24" s="69">
        <v>1127</v>
      </c>
      <c r="H24" s="719">
        <v>2409</v>
      </c>
      <c r="I24" s="736">
        <v>2.9973404255319149</v>
      </c>
      <c r="J24" s="735">
        <v>1.966530612244898</v>
      </c>
      <c r="K24" s="736">
        <v>38.915745856353588</v>
      </c>
      <c r="L24" s="735">
        <v>41.25</v>
      </c>
    </row>
    <row r="25" spans="1:12" ht="18" thickTop="1" thickBot="1">
      <c r="A25" s="1989"/>
      <c r="B25" s="1992"/>
      <c r="C25" s="1311" t="s">
        <v>1438</v>
      </c>
      <c r="D25" s="41">
        <v>2</v>
      </c>
      <c r="E25" s="69">
        <v>213</v>
      </c>
      <c r="F25" s="717">
        <v>865</v>
      </c>
      <c r="G25" s="69">
        <v>515</v>
      </c>
      <c r="H25" s="717">
        <v>1345</v>
      </c>
      <c r="I25" s="42">
        <v>2.4178403755868545</v>
      </c>
      <c r="J25" s="43">
        <v>1.5549132947976878</v>
      </c>
      <c r="K25" s="736">
        <v>142.26519337016575</v>
      </c>
      <c r="L25" s="43">
        <v>184.24657534246575</v>
      </c>
    </row>
    <row r="26" spans="1:12" ht="18" thickTop="1" thickBot="1">
      <c r="A26" s="1989"/>
      <c r="B26" s="1992"/>
      <c r="C26" s="1311" t="s">
        <v>1439</v>
      </c>
      <c r="D26" s="41">
        <v>4</v>
      </c>
      <c r="E26" s="69">
        <v>372</v>
      </c>
      <c r="F26" s="717">
        <v>730</v>
      </c>
      <c r="G26" s="69">
        <v>600</v>
      </c>
      <c r="H26" s="717">
        <v>998</v>
      </c>
      <c r="I26" s="42">
        <v>1.6129032258064515</v>
      </c>
      <c r="J26" s="43">
        <v>1.3671232876712329</v>
      </c>
      <c r="K26" s="736">
        <v>82.872928176795583</v>
      </c>
      <c r="L26" s="43">
        <v>68.356164383561648</v>
      </c>
    </row>
    <row r="27" spans="1:12" ht="18" thickTop="1" thickBot="1">
      <c r="A27" s="1990"/>
      <c r="B27" s="1993"/>
      <c r="C27" s="44" t="s">
        <v>1440</v>
      </c>
      <c r="D27" s="45">
        <v>10</v>
      </c>
      <c r="E27" s="69">
        <v>25</v>
      </c>
      <c r="F27" s="718">
        <v>21</v>
      </c>
      <c r="G27" s="69">
        <v>12</v>
      </c>
      <c r="H27" s="718">
        <v>65</v>
      </c>
      <c r="I27" s="46">
        <v>0.48</v>
      </c>
      <c r="J27" s="47">
        <v>3.0952380952380953</v>
      </c>
      <c r="K27" s="736">
        <v>0.66298342541436461</v>
      </c>
      <c r="L27" s="47">
        <v>1.7808219178082192</v>
      </c>
    </row>
    <row r="28" spans="1:12" ht="18" thickTop="1" thickBot="1">
      <c r="A28" s="1988">
        <v>220</v>
      </c>
      <c r="B28" s="1999" t="s">
        <v>1463</v>
      </c>
      <c r="C28" s="731" t="s">
        <v>1437</v>
      </c>
      <c r="D28" s="732">
        <v>33</v>
      </c>
      <c r="E28" s="69">
        <v>2180</v>
      </c>
      <c r="F28" s="743">
        <v>4375</v>
      </c>
      <c r="G28" s="69">
        <v>6563</v>
      </c>
      <c r="H28" s="719">
        <v>13007</v>
      </c>
      <c r="I28" s="736">
        <v>3.0105504587155965</v>
      </c>
      <c r="J28" s="735">
        <v>2.9730285714285714</v>
      </c>
      <c r="K28" s="736">
        <v>109.87778335844634</v>
      </c>
      <c r="L28" s="735">
        <v>107.98671647986717</v>
      </c>
    </row>
    <row r="29" spans="1:12" ht="18" thickTop="1" thickBot="1">
      <c r="A29" s="1989"/>
      <c r="B29" s="1992"/>
      <c r="C29" s="1311" t="s">
        <v>1438</v>
      </c>
      <c r="D29" s="41">
        <v>1</v>
      </c>
      <c r="E29" s="69">
        <v>269</v>
      </c>
      <c r="F29" s="1314">
        <v>349</v>
      </c>
      <c r="G29" s="69">
        <v>303</v>
      </c>
      <c r="H29" s="717">
        <v>604</v>
      </c>
      <c r="I29" s="42">
        <v>1.1263940520446096</v>
      </c>
      <c r="J29" s="43">
        <v>1.7306590257879657</v>
      </c>
      <c r="K29" s="736">
        <v>167.40331491712709</v>
      </c>
      <c r="L29" s="43">
        <v>165.47945205479454</v>
      </c>
    </row>
    <row r="30" spans="1:12" ht="18" thickTop="1" thickBot="1">
      <c r="A30" s="1989"/>
      <c r="B30" s="1992"/>
      <c r="C30" s="1311" t="s">
        <v>1439</v>
      </c>
      <c r="D30" s="41">
        <v>4</v>
      </c>
      <c r="E30" s="69">
        <v>2175</v>
      </c>
      <c r="F30" s="1314">
        <v>4258</v>
      </c>
      <c r="G30" s="69">
        <v>6247</v>
      </c>
      <c r="H30" s="717">
        <v>12082</v>
      </c>
      <c r="I30" s="42">
        <v>2.8721839080459772</v>
      </c>
      <c r="J30" s="43">
        <v>2.8374823860967591</v>
      </c>
      <c r="K30" s="736">
        <v>862.84530386740335</v>
      </c>
      <c r="L30" s="43">
        <v>827.53424657534254</v>
      </c>
    </row>
    <row r="31" spans="1:12" ht="18" thickTop="1" thickBot="1">
      <c r="A31" s="1990"/>
      <c r="B31" s="1993"/>
      <c r="C31" s="44" t="s">
        <v>1440</v>
      </c>
      <c r="D31" s="45">
        <v>28</v>
      </c>
      <c r="E31" s="69">
        <v>10</v>
      </c>
      <c r="F31" s="741">
        <v>148</v>
      </c>
      <c r="G31" s="69">
        <v>13</v>
      </c>
      <c r="H31" s="718">
        <v>321</v>
      </c>
      <c r="I31" s="46">
        <v>1.3</v>
      </c>
      <c r="J31" s="47">
        <v>2.1689189189189189</v>
      </c>
      <c r="K31" s="736">
        <v>0.25651144435674822</v>
      </c>
      <c r="L31" s="47">
        <v>3.1409001956947158</v>
      </c>
    </row>
    <row r="32" spans="1:12" ht="18" thickTop="1" thickBot="1">
      <c r="A32" s="1988">
        <v>433</v>
      </c>
      <c r="B32" s="1999" t="s">
        <v>1464</v>
      </c>
      <c r="C32" s="731" t="s">
        <v>1437</v>
      </c>
      <c r="D32" s="732">
        <v>39</v>
      </c>
      <c r="E32" s="69">
        <v>650</v>
      </c>
      <c r="F32" s="738">
        <v>877</v>
      </c>
      <c r="G32" s="733">
        <v>3026</v>
      </c>
      <c r="H32" s="738">
        <v>3947</v>
      </c>
      <c r="I32" s="734">
        <v>4.655384615384615</v>
      </c>
      <c r="J32" s="735">
        <v>4.5005701254275943</v>
      </c>
      <c r="K32" s="736">
        <v>42.867261651792035</v>
      </c>
      <c r="L32" s="735">
        <v>27.727432384966633</v>
      </c>
    </row>
    <row r="33" spans="1:19" ht="18" thickTop="1" thickBot="1">
      <c r="A33" s="1989"/>
      <c r="B33" s="1992"/>
      <c r="C33" s="1311" t="s">
        <v>1438</v>
      </c>
      <c r="D33" s="41">
        <v>2</v>
      </c>
      <c r="E33" s="69">
        <v>527</v>
      </c>
      <c r="F33" s="1312">
        <v>701</v>
      </c>
      <c r="G33" s="733">
        <v>621</v>
      </c>
      <c r="H33" s="1312">
        <v>720</v>
      </c>
      <c r="I33" s="714">
        <v>1.1783681214421253</v>
      </c>
      <c r="J33" s="43">
        <v>1.0271041369472182</v>
      </c>
      <c r="K33" s="736">
        <v>171.54696132596686</v>
      </c>
      <c r="L33" s="43">
        <v>98.630136986301366</v>
      </c>
    </row>
    <row r="34" spans="1:19" ht="18" thickTop="1" thickBot="1">
      <c r="A34" s="1989"/>
      <c r="B34" s="1992"/>
      <c r="C34" s="1311" t="s">
        <v>1439</v>
      </c>
      <c r="D34" s="41">
        <v>6</v>
      </c>
      <c r="E34" s="69">
        <v>483</v>
      </c>
      <c r="F34" s="1312">
        <v>627</v>
      </c>
      <c r="G34" s="733">
        <v>567</v>
      </c>
      <c r="H34" s="1312">
        <v>716</v>
      </c>
      <c r="I34" s="714">
        <v>1.173913043478261</v>
      </c>
      <c r="J34" s="43">
        <v>1.1419457735247209</v>
      </c>
      <c r="K34" s="736">
        <v>52.209944751381222</v>
      </c>
      <c r="L34" s="43">
        <v>32.694063926940643</v>
      </c>
      <c r="S34" s="744"/>
    </row>
    <row r="35" spans="1:19" ht="18" thickTop="1" thickBot="1">
      <c r="A35" s="1990"/>
      <c r="B35" s="1993"/>
      <c r="C35" s="44" t="s">
        <v>1440</v>
      </c>
      <c r="D35" s="45">
        <v>31</v>
      </c>
      <c r="E35" s="69">
        <v>571</v>
      </c>
      <c r="F35" s="737">
        <v>760</v>
      </c>
      <c r="G35" s="733">
        <v>1838</v>
      </c>
      <c r="H35" s="737">
        <v>2512</v>
      </c>
      <c r="I35" s="715">
        <v>3.2189141856392296</v>
      </c>
      <c r="J35" s="47">
        <v>3.3052631578947369</v>
      </c>
      <c r="K35" s="736">
        <v>32.757084298698985</v>
      </c>
      <c r="L35" s="47">
        <v>22.200618647812639</v>
      </c>
    </row>
    <row r="36" spans="1:19" ht="18" thickTop="1" thickBot="1">
      <c r="A36" s="1988">
        <v>422</v>
      </c>
      <c r="B36" s="1991" t="s">
        <v>1465</v>
      </c>
      <c r="C36" s="731" t="s">
        <v>1437</v>
      </c>
      <c r="D36" s="732">
        <v>37</v>
      </c>
      <c r="E36" s="69">
        <v>741</v>
      </c>
      <c r="F36" s="738">
        <v>1210</v>
      </c>
      <c r="G36" s="733">
        <v>4850</v>
      </c>
      <c r="H36" s="738">
        <v>7865</v>
      </c>
      <c r="I36" s="734">
        <v>6.5452091767881244</v>
      </c>
      <c r="J36" s="735">
        <v>6.5</v>
      </c>
      <c r="K36" s="736">
        <v>72.420486785127665</v>
      </c>
      <c r="L36" s="735">
        <v>58.237689744539054</v>
      </c>
    </row>
    <row r="37" spans="1:19" ht="18" thickTop="1" thickBot="1">
      <c r="A37" s="1989"/>
      <c r="B37" s="1992"/>
      <c r="C37" s="1311" t="s">
        <v>1438</v>
      </c>
      <c r="D37" s="41">
        <v>4</v>
      </c>
      <c r="E37" s="69">
        <v>227</v>
      </c>
      <c r="F37" s="1312">
        <v>334</v>
      </c>
      <c r="G37" s="733">
        <v>534</v>
      </c>
      <c r="H37" s="1312">
        <v>881</v>
      </c>
      <c r="I37" s="714">
        <v>2.3524229074889869</v>
      </c>
      <c r="J37" s="43">
        <v>2.6377245508982035</v>
      </c>
      <c r="K37" s="736">
        <v>73.756906077348063</v>
      </c>
      <c r="L37" s="43">
        <v>60.342465753424655</v>
      </c>
    </row>
    <row r="38" spans="1:19" ht="18" thickTop="1" thickBot="1">
      <c r="A38" s="1989"/>
      <c r="B38" s="1992"/>
      <c r="C38" s="1311" t="s">
        <v>1439</v>
      </c>
      <c r="D38" s="41">
        <v>8</v>
      </c>
      <c r="E38" s="69">
        <v>17</v>
      </c>
      <c r="F38" s="1312">
        <v>5</v>
      </c>
      <c r="G38" s="733">
        <v>92</v>
      </c>
      <c r="H38" s="1312">
        <v>18</v>
      </c>
      <c r="I38" s="714">
        <v>5.4117647058823533</v>
      </c>
      <c r="J38" s="43">
        <v>3.6</v>
      </c>
      <c r="K38" s="736">
        <v>6.3535911602209953</v>
      </c>
      <c r="L38" s="43">
        <v>0.61643835616438358</v>
      </c>
    </row>
    <row r="39" spans="1:19" ht="18" thickTop="1" thickBot="1">
      <c r="A39" s="1990"/>
      <c r="B39" s="1993"/>
      <c r="C39" s="44" t="s">
        <v>1440</v>
      </c>
      <c r="D39" s="45">
        <v>25</v>
      </c>
      <c r="E39" s="69">
        <v>741</v>
      </c>
      <c r="F39" s="737">
        <v>1207</v>
      </c>
      <c r="G39" s="733">
        <v>4224</v>
      </c>
      <c r="H39" s="737">
        <v>6966</v>
      </c>
      <c r="I39" s="715">
        <v>5.7004048582995948</v>
      </c>
      <c r="J39" s="47">
        <v>5.7713338856669427</v>
      </c>
      <c r="K39" s="736">
        <v>93.348066298342545</v>
      </c>
      <c r="L39" s="47">
        <v>76.339726027397262</v>
      </c>
    </row>
    <row r="40" spans="1:19" ht="18" thickTop="1" thickBot="1">
      <c r="A40" s="1988">
        <v>120</v>
      </c>
      <c r="B40" s="1991" t="s">
        <v>1466</v>
      </c>
      <c r="C40" s="745" t="s">
        <v>1437</v>
      </c>
      <c r="D40" s="51">
        <v>30</v>
      </c>
      <c r="E40" s="68">
        <v>258</v>
      </c>
      <c r="F40" s="746">
        <v>400</v>
      </c>
      <c r="G40" s="747">
        <v>2001</v>
      </c>
      <c r="H40" s="746">
        <v>3480</v>
      </c>
      <c r="I40" s="748">
        <v>7.7558139534883717</v>
      </c>
      <c r="J40" s="49">
        <v>8.6999999999999993</v>
      </c>
      <c r="K40" s="736">
        <v>36.850828729281773</v>
      </c>
      <c r="L40" s="49">
        <v>31.780821917808222</v>
      </c>
    </row>
    <row r="41" spans="1:19" ht="18" thickTop="1" thickBot="1">
      <c r="A41" s="1989"/>
      <c r="B41" s="1992"/>
      <c r="C41" s="1311" t="s">
        <v>1438</v>
      </c>
      <c r="D41" s="41">
        <v>0</v>
      </c>
      <c r="E41" s="68">
        <v>0</v>
      </c>
      <c r="F41" s="1312">
        <v>0</v>
      </c>
      <c r="G41" s="747">
        <v>0</v>
      </c>
      <c r="H41" s="1312">
        <v>0</v>
      </c>
      <c r="I41" s="714" t="e">
        <v>#DIV/0!</v>
      </c>
      <c r="J41" s="43" t="e">
        <v>#DIV/0!</v>
      </c>
      <c r="K41" s="736" t="e">
        <v>#DIV/0!</v>
      </c>
      <c r="L41" s="43" t="e">
        <v>#DIV/0!</v>
      </c>
    </row>
    <row r="42" spans="1:19" ht="18" thickTop="1" thickBot="1">
      <c r="A42" s="1989"/>
      <c r="B42" s="1992"/>
      <c r="C42" s="1311" t="s">
        <v>1439</v>
      </c>
      <c r="D42" s="41">
        <v>2</v>
      </c>
      <c r="E42" s="68">
        <v>17</v>
      </c>
      <c r="F42" s="1312">
        <v>34</v>
      </c>
      <c r="G42" s="747">
        <v>166</v>
      </c>
      <c r="H42" s="1312">
        <v>561</v>
      </c>
      <c r="I42" s="714">
        <v>9.764705882352942</v>
      </c>
      <c r="J42" s="43">
        <v>16.5</v>
      </c>
      <c r="K42" s="736">
        <v>45.856353591160222</v>
      </c>
      <c r="L42" s="43">
        <v>76.849315068493155</v>
      </c>
      <c r="M42" s="1699"/>
    </row>
    <row r="43" spans="1:19" ht="18" thickTop="1" thickBot="1">
      <c r="A43" s="1990"/>
      <c r="B43" s="1993"/>
      <c r="C43" s="44" t="s">
        <v>1440</v>
      </c>
      <c r="D43" s="45">
        <v>28</v>
      </c>
      <c r="E43" s="68">
        <v>245</v>
      </c>
      <c r="F43" s="737">
        <v>366</v>
      </c>
      <c r="G43" s="747">
        <v>1835</v>
      </c>
      <c r="H43" s="737">
        <v>2919</v>
      </c>
      <c r="I43" s="715">
        <v>7.4897959183673466</v>
      </c>
      <c r="J43" s="47">
        <v>7.9754098360655741</v>
      </c>
      <c r="K43" s="736">
        <v>36.207576953433303</v>
      </c>
      <c r="L43" s="47">
        <v>28.56164383561644</v>
      </c>
      <c r="M43" s="1699"/>
    </row>
    <row r="44" spans="1:19" ht="18" thickTop="1" thickBot="1">
      <c r="A44" s="1988">
        <v>313</v>
      </c>
      <c r="B44" s="1991" t="s">
        <v>1467</v>
      </c>
      <c r="C44" s="731" t="s">
        <v>1437</v>
      </c>
      <c r="D44" s="732">
        <v>60</v>
      </c>
      <c r="E44" s="67">
        <v>431</v>
      </c>
      <c r="F44" s="738">
        <v>496</v>
      </c>
      <c r="G44" s="733">
        <v>2383</v>
      </c>
      <c r="H44" s="738">
        <v>2728</v>
      </c>
      <c r="I44" s="734">
        <v>5.5290023201856151</v>
      </c>
      <c r="J44" s="735">
        <v>5.5</v>
      </c>
      <c r="K44" s="736">
        <v>21.94290976058932</v>
      </c>
      <c r="L44" s="735">
        <v>12.456621004566209</v>
      </c>
      <c r="M44" s="1699"/>
    </row>
    <row r="45" spans="1:19" ht="18" thickTop="1" thickBot="1">
      <c r="A45" s="1989"/>
      <c r="B45" s="1992"/>
      <c r="C45" s="1311" t="s">
        <v>1438</v>
      </c>
      <c r="D45" s="41">
        <v>3</v>
      </c>
      <c r="E45" s="67">
        <v>10</v>
      </c>
      <c r="F45" s="1312">
        <v>49</v>
      </c>
      <c r="G45" s="733">
        <v>30</v>
      </c>
      <c r="H45" s="1312">
        <v>167</v>
      </c>
      <c r="I45" s="714">
        <v>3</v>
      </c>
      <c r="J45" s="43">
        <v>3.4081632653061225</v>
      </c>
      <c r="K45" s="736">
        <v>5.5248618784530388</v>
      </c>
      <c r="L45" s="43">
        <v>15.251141552511417</v>
      </c>
      <c r="M45" s="1699"/>
    </row>
    <row r="46" spans="1:19" ht="18" thickTop="1" thickBot="1">
      <c r="A46" s="1989"/>
      <c r="B46" s="1992"/>
      <c r="C46" s="1311" t="s">
        <v>1439</v>
      </c>
      <c r="D46" s="41">
        <v>8</v>
      </c>
      <c r="E46" s="67">
        <v>406</v>
      </c>
      <c r="F46" s="1312">
        <v>459</v>
      </c>
      <c r="G46" s="733">
        <v>1710</v>
      </c>
      <c r="H46" s="1312">
        <v>1790</v>
      </c>
      <c r="I46" s="714">
        <v>4.2118226600985222</v>
      </c>
      <c r="J46" s="43">
        <v>3.8997821350762529</v>
      </c>
      <c r="K46" s="736">
        <v>118.0939226519337</v>
      </c>
      <c r="L46" s="43">
        <v>61.301369863013697</v>
      </c>
    </row>
    <row r="47" spans="1:19" ht="18" thickTop="1" thickBot="1">
      <c r="A47" s="1990"/>
      <c r="B47" s="1993"/>
      <c r="C47" s="44" t="s">
        <v>1440</v>
      </c>
      <c r="D47" s="45">
        <v>49</v>
      </c>
      <c r="E47" s="67">
        <v>24</v>
      </c>
      <c r="F47" s="737">
        <v>32</v>
      </c>
      <c r="G47" s="733">
        <v>643</v>
      </c>
      <c r="H47" s="737">
        <v>771</v>
      </c>
      <c r="I47" s="715">
        <v>26.791666666666668</v>
      </c>
      <c r="J47" s="47">
        <v>24.09375</v>
      </c>
      <c r="K47" s="736">
        <v>7.2499718119291918</v>
      </c>
      <c r="L47" s="47">
        <v>4.310875034945485</v>
      </c>
    </row>
    <row r="48" spans="1:19" ht="18" thickTop="1" thickBot="1">
      <c r="A48" s="1989">
        <v>2026</v>
      </c>
      <c r="B48" s="1991" t="s">
        <v>1468</v>
      </c>
      <c r="C48" s="731" t="s">
        <v>1437</v>
      </c>
      <c r="D48" s="732">
        <v>5</v>
      </c>
      <c r="E48" s="69">
        <v>202</v>
      </c>
      <c r="F48" s="738">
        <v>408</v>
      </c>
      <c r="G48" s="733">
        <v>772</v>
      </c>
      <c r="H48" s="738">
        <v>1598</v>
      </c>
      <c r="I48" s="734">
        <v>3.8217821782178216</v>
      </c>
      <c r="J48" s="735">
        <v>3.9166666666666665</v>
      </c>
      <c r="K48" s="736">
        <v>85.303867403314911</v>
      </c>
      <c r="L48" s="735">
        <v>87.561643835616437</v>
      </c>
    </row>
    <row r="49" spans="1:13" ht="18" thickTop="1" thickBot="1">
      <c r="A49" s="1989"/>
      <c r="B49" s="1991"/>
      <c r="C49" s="1311" t="s">
        <v>1438</v>
      </c>
      <c r="D49" s="41">
        <v>5</v>
      </c>
      <c r="E49" s="69">
        <v>201</v>
      </c>
      <c r="F49" s="1310">
        <v>408</v>
      </c>
      <c r="G49" s="733">
        <v>771</v>
      </c>
      <c r="H49" s="1312">
        <v>1598</v>
      </c>
      <c r="I49" s="714">
        <v>3.8358208955223883</v>
      </c>
      <c r="J49" s="43">
        <v>3.9166666666666665</v>
      </c>
      <c r="K49" s="736">
        <v>85.193370165745847</v>
      </c>
      <c r="L49" s="43">
        <v>87.561643835616437</v>
      </c>
    </row>
    <row r="50" spans="1:13" ht="18" thickTop="1" thickBot="1">
      <c r="A50" s="1989"/>
      <c r="B50" s="1991"/>
      <c r="C50" s="1311" t="s">
        <v>1439</v>
      </c>
      <c r="D50" s="41"/>
      <c r="E50" s="69">
        <v>0</v>
      </c>
      <c r="F50" s="1312">
        <v>0</v>
      </c>
      <c r="G50" s="733">
        <v>0</v>
      </c>
      <c r="H50" s="1312">
        <v>0</v>
      </c>
      <c r="I50" s="714" t="e">
        <v>#DIV/0!</v>
      </c>
      <c r="J50" s="43" t="e">
        <v>#DIV/0!</v>
      </c>
      <c r="K50" s="736" t="e">
        <v>#DIV/0!</v>
      </c>
      <c r="L50" s="43" t="e">
        <v>#DIV/0!</v>
      </c>
    </row>
    <row r="51" spans="1:13" ht="18" thickTop="1" thickBot="1">
      <c r="A51" s="1990"/>
      <c r="B51" s="2000"/>
      <c r="C51" s="44" t="s">
        <v>1440</v>
      </c>
      <c r="D51" s="45"/>
      <c r="E51" s="69">
        <v>1</v>
      </c>
      <c r="F51" s="737">
        <v>0</v>
      </c>
      <c r="G51" s="733">
        <v>1</v>
      </c>
      <c r="H51" s="737">
        <v>0</v>
      </c>
      <c r="I51" s="715">
        <v>1</v>
      </c>
      <c r="J51" s="47" t="e">
        <v>#DIV/0!</v>
      </c>
      <c r="K51" s="736" t="e">
        <v>#DIV/0!</v>
      </c>
      <c r="L51" s="47" t="e">
        <v>#DIV/0!</v>
      </c>
    </row>
    <row r="52" spans="1:13" ht="18" thickTop="1" thickBot="1">
      <c r="A52" s="1988"/>
      <c r="B52" s="2001" t="s">
        <v>1469</v>
      </c>
      <c r="C52" s="731" t="s">
        <v>1437</v>
      </c>
      <c r="D52" s="53">
        <v>262</v>
      </c>
      <c r="E52" s="70">
        <v>0</v>
      </c>
      <c r="F52" s="723">
        <v>445</v>
      </c>
      <c r="G52" s="749">
        <v>0</v>
      </c>
      <c r="H52" s="738">
        <v>4193</v>
      </c>
      <c r="I52" s="734" t="e">
        <v>#DIV/0!</v>
      </c>
      <c r="J52" s="735">
        <v>9.4224719101123604</v>
      </c>
      <c r="K52" s="736">
        <v>0</v>
      </c>
      <c r="L52" s="735">
        <v>4.3846073407926376</v>
      </c>
    </row>
    <row r="53" spans="1:13" ht="18" thickTop="1" thickBot="1">
      <c r="A53" s="1989"/>
      <c r="B53" s="2001"/>
      <c r="C53" s="1311" t="s">
        <v>1438</v>
      </c>
      <c r="D53" s="1315"/>
      <c r="E53" s="70">
        <v>0</v>
      </c>
      <c r="F53" s="1314">
        <v>110</v>
      </c>
      <c r="G53" s="749">
        <v>0</v>
      </c>
      <c r="H53" s="1312">
        <v>745</v>
      </c>
      <c r="I53" s="714" t="e">
        <v>#DIV/0!</v>
      </c>
      <c r="J53" s="43">
        <v>6.7727272727272725</v>
      </c>
      <c r="K53" s="736" t="e">
        <v>#DIV/0!</v>
      </c>
      <c r="L53" s="43" t="e">
        <v>#DIV/0!</v>
      </c>
    </row>
    <row r="54" spans="1:13" ht="18" thickTop="1" thickBot="1">
      <c r="A54" s="1989"/>
      <c r="B54" s="2001"/>
      <c r="C54" s="1311" t="s">
        <v>1439</v>
      </c>
      <c r="D54" s="1315"/>
      <c r="E54" s="70">
        <v>0</v>
      </c>
      <c r="F54" s="1314">
        <v>0</v>
      </c>
      <c r="G54" s="749">
        <v>0</v>
      </c>
      <c r="H54" s="1312">
        <v>0</v>
      </c>
      <c r="I54" s="714" t="e">
        <v>#DIV/0!</v>
      </c>
      <c r="J54" s="43" t="e">
        <v>#DIV/0!</v>
      </c>
      <c r="K54" s="736" t="e">
        <v>#DIV/0!</v>
      </c>
      <c r="L54" s="43" t="e">
        <v>#DIV/0!</v>
      </c>
    </row>
    <row r="55" spans="1:13" ht="18" thickTop="1" thickBot="1">
      <c r="A55" s="1990"/>
      <c r="B55" s="2002"/>
      <c r="C55" s="44" t="s">
        <v>1440</v>
      </c>
      <c r="D55" s="45"/>
      <c r="E55" s="70">
        <v>0</v>
      </c>
      <c r="F55" s="750">
        <v>422</v>
      </c>
      <c r="G55" s="749">
        <v>0</v>
      </c>
      <c r="H55" s="751">
        <v>3448</v>
      </c>
      <c r="I55" s="715" t="e">
        <v>#DIV/0!</v>
      </c>
      <c r="J55" s="47">
        <v>0.50236966824644547</v>
      </c>
      <c r="K55" s="736" t="e">
        <v>#DIV/0!</v>
      </c>
      <c r="L55" s="47" t="e">
        <v>#DIV/0!</v>
      </c>
    </row>
    <row r="56" spans="1:13" ht="18" thickTop="1" thickBot="1">
      <c r="A56" s="1988"/>
      <c r="B56" s="2001" t="s">
        <v>1470</v>
      </c>
      <c r="C56" s="731" t="s">
        <v>1437</v>
      </c>
      <c r="D56" s="53">
        <v>40</v>
      </c>
      <c r="E56" s="70">
        <v>7</v>
      </c>
      <c r="F56" s="743">
        <v>91</v>
      </c>
      <c r="G56" s="749">
        <v>26</v>
      </c>
      <c r="H56" s="740">
        <v>212</v>
      </c>
      <c r="I56" s="734">
        <v>3.7142857142857144</v>
      </c>
      <c r="J56" s="735">
        <v>2.3296703296703298</v>
      </c>
      <c r="K56" s="736">
        <v>0.35911602209944754</v>
      </c>
      <c r="L56" s="735">
        <v>1.452054794520548</v>
      </c>
    </row>
    <row r="57" spans="1:13" ht="18" thickTop="1" thickBot="1">
      <c r="A57" s="1989"/>
      <c r="B57" s="2001"/>
      <c r="C57" s="1311" t="s">
        <v>1438</v>
      </c>
      <c r="D57" s="1315"/>
      <c r="E57" s="70">
        <v>0</v>
      </c>
      <c r="F57" s="1314">
        <v>0</v>
      </c>
      <c r="G57" s="749">
        <v>0</v>
      </c>
      <c r="H57" s="1312">
        <v>0</v>
      </c>
      <c r="I57" s="714" t="e">
        <v>#DIV/0!</v>
      </c>
      <c r="J57" s="43" t="e">
        <v>#DIV/0!</v>
      </c>
      <c r="K57" s="736" t="e">
        <v>#DIV/0!</v>
      </c>
      <c r="L57" s="43" t="e">
        <v>#DIV/0!</v>
      </c>
    </row>
    <row r="58" spans="1:13" ht="18" thickTop="1" thickBot="1">
      <c r="A58" s="1989"/>
      <c r="B58" s="2001"/>
      <c r="C58" s="1311" t="s">
        <v>1439</v>
      </c>
      <c r="D58" s="1315"/>
      <c r="E58" s="70">
        <v>1</v>
      </c>
      <c r="F58" s="1314">
        <v>0</v>
      </c>
      <c r="G58" s="749">
        <v>12</v>
      </c>
      <c r="H58" s="1312">
        <v>0</v>
      </c>
      <c r="I58" s="714">
        <v>12</v>
      </c>
      <c r="J58" s="43" t="e">
        <v>#DIV/0!</v>
      </c>
      <c r="K58" s="736" t="e">
        <v>#DIV/0!</v>
      </c>
      <c r="L58" s="43" t="e">
        <v>#DIV/0!</v>
      </c>
    </row>
    <row r="59" spans="1:13" ht="18" thickTop="1" thickBot="1">
      <c r="A59" s="1990"/>
      <c r="B59" s="2002"/>
      <c r="C59" s="44" t="s">
        <v>1440</v>
      </c>
      <c r="D59" s="45"/>
      <c r="E59" s="70">
        <v>7</v>
      </c>
      <c r="F59" s="750">
        <v>91</v>
      </c>
      <c r="G59" s="749">
        <v>14</v>
      </c>
      <c r="H59" s="751">
        <v>212</v>
      </c>
      <c r="I59" s="715">
        <v>2</v>
      </c>
      <c r="J59" s="43">
        <v>2.3296703296703298</v>
      </c>
      <c r="K59" s="736" t="e">
        <v>#DIV/0!</v>
      </c>
      <c r="L59" s="43" t="e">
        <v>#DIV/0!</v>
      </c>
    </row>
    <row r="60" spans="1:13" ht="18" thickTop="1" thickBot="1">
      <c r="A60" s="1988"/>
      <c r="B60" s="2003" t="s">
        <v>1471</v>
      </c>
      <c r="C60" s="731" t="s">
        <v>1437</v>
      </c>
      <c r="D60" s="53">
        <v>20</v>
      </c>
      <c r="E60" s="70">
        <v>76</v>
      </c>
      <c r="F60" s="743">
        <v>612</v>
      </c>
      <c r="G60" s="67">
        <v>268</v>
      </c>
      <c r="H60" s="740">
        <v>2630</v>
      </c>
      <c r="I60" s="734">
        <v>3.5263157894736841</v>
      </c>
      <c r="J60" s="735">
        <v>4.2973856209150325</v>
      </c>
      <c r="K60" s="736">
        <v>7.4033149171270711</v>
      </c>
      <c r="L60" s="735">
        <v>36.027397260273972</v>
      </c>
    </row>
    <row r="61" spans="1:13" ht="18" thickTop="1" thickBot="1">
      <c r="A61" s="1989"/>
      <c r="B61" s="2001"/>
      <c r="C61" s="1311" t="s">
        <v>1438</v>
      </c>
      <c r="D61" s="1315"/>
      <c r="E61" s="70">
        <v>76</v>
      </c>
      <c r="F61" s="1314">
        <v>612</v>
      </c>
      <c r="G61" s="67">
        <v>268</v>
      </c>
      <c r="H61" s="1312">
        <v>2630</v>
      </c>
      <c r="I61" s="714">
        <v>3.5263157894736841</v>
      </c>
      <c r="J61" s="43">
        <v>4.2973856209150325</v>
      </c>
      <c r="K61" s="736" t="e">
        <v>#DIV/0!</v>
      </c>
      <c r="L61" s="43" t="e">
        <v>#DIV/0!</v>
      </c>
    </row>
    <row r="62" spans="1:13" ht="18" thickTop="1" thickBot="1">
      <c r="A62" s="1989"/>
      <c r="B62" s="2001"/>
      <c r="C62" s="1311" t="s">
        <v>1439</v>
      </c>
      <c r="D62" s="1315"/>
      <c r="E62" s="1322">
        <v>0</v>
      </c>
      <c r="F62" s="1314">
        <v>0</v>
      </c>
      <c r="G62" s="1701">
        <v>0</v>
      </c>
      <c r="H62" s="1312">
        <v>0</v>
      </c>
      <c r="I62" s="714" t="e">
        <v>#DIV/0!</v>
      </c>
      <c r="J62" s="43" t="e">
        <v>#DIV/0!</v>
      </c>
      <c r="K62" s="736" t="e">
        <v>#DIV/0!</v>
      </c>
      <c r="L62" s="43" t="e">
        <v>#DIV/0!</v>
      </c>
    </row>
    <row r="63" spans="1:13" ht="18" thickTop="1" thickBot="1">
      <c r="A63" s="1990"/>
      <c r="B63" s="2002"/>
      <c r="C63" s="44" t="s">
        <v>1440</v>
      </c>
      <c r="D63" s="45"/>
      <c r="E63" s="1700">
        <v>0</v>
      </c>
      <c r="F63" s="741">
        <v>0</v>
      </c>
      <c r="G63" s="1700">
        <v>0</v>
      </c>
      <c r="H63" s="737">
        <v>0</v>
      </c>
      <c r="I63" s="715" t="e">
        <v>#DIV/0!</v>
      </c>
      <c r="J63" s="47" t="e">
        <v>#DIV/0!</v>
      </c>
      <c r="K63" s="736" t="e">
        <v>#DIV/0!</v>
      </c>
      <c r="L63" s="47" t="e">
        <v>#DIV/0!</v>
      </c>
    </row>
    <row r="64" spans="1:13" ht="14.25" thickTop="1" thickBot="1">
      <c r="A64" s="2004" t="s">
        <v>1447</v>
      </c>
      <c r="B64" s="2005"/>
      <c r="C64" s="752" t="s">
        <v>1437</v>
      </c>
      <c r="D64" s="64">
        <v>546</v>
      </c>
      <c r="E64" s="753">
        <v>9765</v>
      </c>
      <c r="F64" s="725">
        <v>18316</v>
      </c>
      <c r="G64" s="754">
        <v>55905</v>
      </c>
      <c r="H64" s="725">
        <v>101721</v>
      </c>
      <c r="I64" s="755">
        <v>5.7250384024577574</v>
      </c>
      <c r="J64" s="59">
        <v>5.5536689233457084</v>
      </c>
      <c r="K64" s="736">
        <v>56.569121486248555</v>
      </c>
      <c r="L64" s="47">
        <v>51.041698027999395</v>
      </c>
      <c r="M64" s="144"/>
    </row>
    <row r="65" spans="1:12" ht="14.25" thickTop="1" thickBot="1">
      <c r="A65" s="2006"/>
      <c r="B65" s="2005"/>
      <c r="C65" s="1316" t="s">
        <v>1438</v>
      </c>
      <c r="D65" s="61">
        <v>48</v>
      </c>
      <c r="E65" s="1323">
        <v>2035</v>
      </c>
      <c r="F65" s="1312">
        <v>4376</v>
      </c>
      <c r="G65" s="754">
        <v>6461</v>
      </c>
      <c r="H65" s="1312">
        <v>15585</v>
      </c>
      <c r="I65" s="756">
        <v>3.174938574938575</v>
      </c>
      <c r="J65" s="60">
        <v>3.5614716636197441</v>
      </c>
      <c r="K65" s="736">
        <v>74.366942909760596</v>
      </c>
      <c r="L65" s="60">
        <v>88.955479452054803</v>
      </c>
    </row>
    <row r="66" spans="1:12" ht="14.25" thickTop="1" thickBot="1">
      <c r="A66" s="2006"/>
      <c r="B66" s="2005"/>
      <c r="C66" s="1316" t="s">
        <v>1439</v>
      </c>
      <c r="D66" s="1317">
        <v>51</v>
      </c>
      <c r="E66" s="1323">
        <v>4087</v>
      </c>
      <c r="F66" s="1312">
        <v>6841</v>
      </c>
      <c r="G66" s="754">
        <v>12597</v>
      </c>
      <c r="H66" s="1310">
        <v>21365</v>
      </c>
      <c r="I66" s="756">
        <v>3.0822118913628578</v>
      </c>
      <c r="J66" s="60">
        <v>3.1230814208449056</v>
      </c>
      <c r="K66" s="736">
        <v>136.46408839779005</v>
      </c>
      <c r="L66" s="60">
        <v>114.7730325006715</v>
      </c>
    </row>
    <row r="67" spans="1:12" ht="13.5" thickTop="1">
      <c r="A67" s="2007"/>
      <c r="B67" s="2008"/>
      <c r="C67" s="63" t="s">
        <v>1440</v>
      </c>
      <c r="D67" s="64">
        <v>447</v>
      </c>
      <c r="E67" s="1323">
        <v>6089</v>
      </c>
      <c r="F67" s="1310">
        <v>10582</v>
      </c>
      <c r="G67" s="754">
        <v>36847</v>
      </c>
      <c r="H67" s="1312">
        <v>64771</v>
      </c>
      <c r="I67" s="1318">
        <v>6.051404171456725</v>
      </c>
      <c r="J67" s="65">
        <v>6.1208656208656205</v>
      </c>
      <c r="K67" s="736">
        <v>45.5</v>
      </c>
      <c r="L67" s="65">
        <v>41.558499887716145</v>
      </c>
    </row>
    <row r="69" spans="1:12">
      <c r="F69" s="726"/>
    </row>
    <row r="70" spans="1:12">
      <c r="B70" s="54"/>
      <c r="E70" s="144"/>
      <c r="F70" s="729"/>
      <c r="G70" s="144"/>
    </row>
    <row r="71" spans="1:12">
      <c r="E71" s="144"/>
      <c r="F71" s="729"/>
      <c r="G71" s="144"/>
      <c r="H71" s="729"/>
    </row>
    <row r="72" spans="1:12">
      <c r="F72" s="726"/>
      <c r="H72" s="726"/>
    </row>
    <row r="73" spans="1:12">
      <c r="F73" s="726"/>
      <c r="I73" s="144"/>
    </row>
    <row r="74" spans="1:12">
      <c r="E74" s="144"/>
      <c r="F74" s="726"/>
    </row>
    <row r="75" spans="1:12">
      <c r="D75" s="728"/>
      <c r="E75" s="728"/>
      <c r="F75" s="729"/>
      <c r="G75" s="144"/>
    </row>
    <row r="76" spans="1:12">
      <c r="D76" s="728"/>
      <c r="E76" s="728"/>
      <c r="F76" s="726"/>
    </row>
    <row r="77" spans="1:12">
      <c r="D77" s="728"/>
      <c r="E77" s="757"/>
      <c r="F77" s="726"/>
    </row>
    <row r="78" spans="1:12">
      <c r="B78" s="144"/>
      <c r="F78" s="726"/>
    </row>
    <row r="79" spans="1:12">
      <c r="F79" s="726"/>
    </row>
    <row r="80" spans="1:12">
      <c r="F80" s="726"/>
    </row>
    <row r="81" spans="2:11">
      <c r="F81" s="726"/>
    </row>
    <row r="82" spans="2:11">
      <c r="B82" s="144"/>
      <c r="E82" s="728"/>
      <c r="F82" s="729"/>
    </row>
    <row r="83" spans="2:11">
      <c r="C83" s="144"/>
      <c r="F83" s="726"/>
      <c r="K83" s="144"/>
    </row>
    <row r="84" spans="2:11">
      <c r="F84" s="726"/>
    </row>
    <row r="86" spans="2:11">
      <c r="I86" s="758"/>
    </row>
    <row r="87" spans="2:11">
      <c r="I87" s="758"/>
    </row>
    <row r="88" spans="2:11">
      <c r="H88" s="759"/>
      <c r="I88" s="758"/>
    </row>
    <row r="89" spans="2:11">
      <c r="C89" s="144"/>
      <c r="E89" s="728"/>
      <c r="F89" s="729"/>
      <c r="G89" s="757"/>
      <c r="H89" s="760"/>
      <c r="I89" s="758"/>
    </row>
    <row r="90" spans="2:11">
      <c r="C90" s="144"/>
      <c r="H90" s="760"/>
    </row>
    <row r="91" spans="2:11">
      <c r="C91" s="144"/>
      <c r="F91" s="726"/>
      <c r="H91" s="760"/>
    </row>
    <row r="92" spans="2:11">
      <c r="C92" s="144"/>
      <c r="H92" s="760"/>
    </row>
    <row r="93" spans="2:11">
      <c r="C93" s="144"/>
      <c r="H93" s="760"/>
    </row>
    <row r="94" spans="2:11">
      <c r="C94" s="144"/>
      <c r="H94" s="760"/>
    </row>
    <row r="95" spans="2:11">
      <c r="C95" s="144"/>
      <c r="F95" s="726"/>
      <c r="H95" s="760"/>
    </row>
    <row r="96" spans="2:11">
      <c r="C96" s="757"/>
      <c r="H96" s="760"/>
    </row>
    <row r="97" spans="3:9">
      <c r="C97" s="144"/>
      <c r="H97" s="760"/>
    </row>
    <row r="98" spans="3:9">
      <c r="C98" s="144"/>
      <c r="F98" s="726"/>
      <c r="I98" s="144"/>
    </row>
    <row r="99" spans="3:9">
      <c r="F99" s="729"/>
    </row>
    <row r="101" spans="3:9">
      <c r="F101" s="726"/>
    </row>
  </sheetData>
  <mergeCells count="36">
    <mergeCell ref="A56:A59"/>
    <mergeCell ref="B56:B59"/>
    <mergeCell ref="A60:A63"/>
    <mergeCell ref="B60:B63"/>
    <mergeCell ref="A64:B67"/>
    <mergeCell ref="A44:A47"/>
    <mergeCell ref="B44:B47"/>
    <mergeCell ref="A48:A51"/>
    <mergeCell ref="B48:B51"/>
    <mergeCell ref="A52:A55"/>
    <mergeCell ref="B52:B55"/>
    <mergeCell ref="A32:A35"/>
    <mergeCell ref="B32:B35"/>
    <mergeCell ref="A36:A39"/>
    <mergeCell ref="B36:B39"/>
    <mergeCell ref="A40:A43"/>
    <mergeCell ref="B40:B43"/>
    <mergeCell ref="A20:A23"/>
    <mergeCell ref="B20:B23"/>
    <mergeCell ref="A24:A27"/>
    <mergeCell ref="B24:B27"/>
    <mergeCell ref="A28:A31"/>
    <mergeCell ref="B28:B31"/>
    <mergeCell ref="K6:L6"/>
    <mergeCell ref="A8:A11"/>
    <mergeCell ref="B8:B11"/>
    <mergeCell ref="A12:A15"/>
    <mergeCell ref="B12:B15"/>
    <mergeCell ref="E6:F6"/>
    <mergeCell ref="G6:H6"/>
    <mergeCell ref="I6:J6"/>
    <mergeCell ref="A16:A19"/>
    <mergeCell ref="B16:B19"/>
    <mergeCell ref="A6:A7"/>
    <mergeCell ref="B6:B7"/>
    <mergeCell ref="C6:D6"/>
  </mergeCells>
  <pageMargins left="0.9" right="0.23622047244094491" top="0.31496062992125984" bottom="0.2" header="0.31496062992125984" footer="0.2"/>
  <pageSetup paperSize="9" scale="94" orientation="landscape" r:id="rId1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DCD6-71E5-4E1B-9010-EE792D88883B}">
  <sheetPr>
    <tabColor theme="4" tint="0.59999389629810485"/>
  </sheetPr>
  <dimension ref="A1:AI96"/>
  <sheetViews>
    <sheetView tabSelected="1" topLeftCell="A55" workbookViewId="0">
      <selection activeCell="K74" sqref="K74"/>
    </sheetView>
  </sheetViews>
  <sheetFormatPr defaultRowHeight="15"/>
  <cols>
    <col min="1" max="1" width="7.5703125" style="3" customWidth="1"/>
    <col min="2" max="2" width="26.7109375" style="3" customWidth="1"/>
    <col min="3" max="5" width="9.140625" style="3"/>
    <col min="6" max="6" width="9.140625" style="710"/>
    <col min="7" max="7" width="9.140625" style="3"/>
    <col min="8" max="8" width="9.140625" style="710"/>
    <col min="9" max="9" width="9.140625" style="3"/>
    <col min="10" max="10" width="9.140625" style="33"/>
    <col min="11" max="11" width="9.140625" style="3"/>
    <col min="12" max="12" width="9.140625" style="33"/>
    <col min="13" max="35" width="9.140625" style="711"/>
    <col min="36" max="230" width="9.140625" style="3"/>
    <col min="231" max="231" width="7.5703125" style="3" customWidth="1"/>
    <col min="232" max="232" width="26.7109375" style="3" customWidth="1"/>
    <col min="233" max="486" width="9.140625" style="3"/>
    <col min="487" max="487" width="7.5703125" style="3" customWidth="1"/>
    <col min="488" max="488" width="26.7109375" style="3" customWidth="1"/>
    <col min="489" max="742" width="9.140625" style="3"/>
    <col min="743" max="743" width="7.5703125" style="3" customWidth="1"/>
    <col min="744" max="744" width="26.7109375" style="3" customWidth="1"/>
    <col min="745" max="998" width="9.140625" style="3"/>
    <col min="999" max="999" width="7.5703125" style="3" customWidth="1"/>
    <col min="1000" max="1000" width="26.7109375" style="3" customWidth="1"/>
    <col min="1001" max="1254" width="9.140625" style="3"/>
    <col min="1255" max="1255" width="7.5703125" style="3" customWidth="1"/>
    <col min="1256" max="1256" width="26.7109375" style="3" customWidth="1"/>
    <col min="1257" max="1510" width="9.140625" style="3"/>
    <col min="1511" max="1511" width="7.5703125" style="3" customWidth="1"/>
    <col min="1512" max="1512" width="26.7109375" style="3" customWidth="1"/>
    <col min="1513" max="1766" width="9.140625" style="3"/>
    <col min="1767" max="1767" width="7.5703125" style="3" customWidth="1"/>
    <col min="1768" max="1768" width="26.7109375" style="3" customWidth="1"/>
    <col min="1769" max="2022" width="9.140625" style="3"/>
    <col min="2023" max="2023" width="7.5703125" style="3" customWidth="1"/>
    <col min="2024" max="2024" width="26.7109375" style="3" customWidth="1"/>
    <col min="2025" max="2278" width="9.140625" style="3"/>
    <col min="2279" max="2279" width="7.5703125" style="3" customWidth="1"/>
    <col min="2280" max="2280" width="26.7109375" style="3" customWidth="1"/>
    <col min="2281" max="2534" width="9.140625" style="3"/>
    <col min="2535" max="2535" width="7.5703125" style="3" customWidth="1"/>
    <col min="2536" max="2536" width="26.7109375" style="3" customWidth="1"/>
    <col min="2537" max="2790" width="9.140625" style="3"/>
    <col min="2791" max="2791" width="7.5703125" style="3" customWidth="1"/>
    <col min="2792" max="2792" width="26.7109375" style="3" customWidth="1"/>
    <col min="2793" max="3046" width="9.140625" style="3"/>
    <col min="3047" max="3047" width="7.5703125" style="3" customWidth="1"/>
    <col min="3048" max="3048" width="26.7109375" style="3" customWidth="1"/>
    <col min="3049" max="3302" width="9.140625" style="3"/>
    <col min="3303" max="3303" width="7.5703125" style="3" customWidth="1"/>
    <col min="3304" max="3304" width="26.7109375" style="3" customWidth="1"/>
    <col min="3305" max="3558" width="9.140625" style="3"/>
    <col min="3559" max="3559" width="7.5703125" style="3" customWidth="1"/>
    <col min="3560" max="3560" width="26.7109375" style="3" customWidth="1"/>
    <col min="3561" max="3814" width="9.140625" style="3"/>
    <col min="3815" max="3815" width="7.5703125" style="3" customWidth="1"/>
    <col min="3816" max="3816" width="26.7109375" style="3" customWidth="1"/>
    <col min="3817" max="4070" width="9.140625" style="3"/>
    <col min="4071" max="4071" width="7.5703125" style="3" customWidth="1"/>
    <col min="4072" max="4072" width="26.7109375" style="3" customWidth="1"/>
    <col min="4073" max="4326" width="9.140625" style="3"/>
    <col min="4327" max="4327" width="7.5703125" style="3" customWidth="1"/>
    <col min="4328" max="4328" width="26.7109375" style="3" customWidth="1"/>
    <col min="4329" max="4582" width="9.140625" style="3"/>
    <col min="4583" max="4583" width="7.5703125" style="3" customWidth="1"/>
    <col min="4584" max="4584" width="26.7109375" style="3" customWidth="1"/>
    <col min="4585" max="4838" width="9.140625" style="3"/>
    <col min="4839" max="4839" width="7.5703125" style="3" customWidth="1"/>
    <col min="4840" max="4840" width="26.7109375" style="3" customWidth="1"/>
    <col min="4841" max="5094" width="9.140625" style="3"/>
    <col min="5095" max="5095" width="7.5703125" style="3" customWidth="1"/>
    <col min="5096" max="5096" width="26.7109375" style="3" customWidth="1"/>
    <col min="5097" max="5350" width="9.140625" style="3"/>
    <col min="5351" max="5351" width="7.5703125" style="3" customWidth="1"/>
    <col min="5352" max="5352" width="26.7109375" style="3" customWidth="1"/>
    <col min="5353" max="5606" width="9.140625" style="3"/>
    <col min="5607" max="5607" width="7.5703125" style="3" customWidth="1"/>
    <col min="5608" max="5608" width="26.7109375" style="3" customWidth="1"/>
    <col min="5609" max="5862" width="9.140625" style="3"/>
    <col min="5863" max="5863" width="7.5703125" style="3" customWidth="1"/>
    <col min="5864" max="5864" width="26.7109375" style="3" customWidth="1"/>
    <col min="5865" max="6118" width="9.140625" style="3"/>
    <col min="6119" max="6119" width="7.5703125" style="3" customWidth="1"/>
    <col min="6120" max="6120" width="26.7109375" style="3" customWidth="1"/>
    <col min="6121" max="6374" width="9.140625" style="3"/>
    <col min="6375" max="6375" width="7.5703125" style="3" customWidth="1"/>
    <col min="6376" max="6376" width="26.7109375" style="3" customWidth="1"/>
    <col min="6377" max="6630" width="9.140625" style="3"/>
    <col min="6631" max="6631" width="7.5703125" style="3" customWidth="1"/>
    <col min="6632" max="6632" width="26.7109375" style="3" customWidth="1"/>
    <col min="6633" max="6886" width="9.140625" style="3"/>
    <col min="6887" max="6887" width="7.5703125" style="3" customWidth="1"/>
    <col min="6888" max="6888" width="26.7109375" style="3" customWidth="1"/>
    <col min="6889" max="7142" width="9.140625" style="3"/>
    <col min="7143" max="7143" width="7.5703125" style="3" customWidth="1"/>
    <col min="7144" max="7144" width="26.7109375" style="3" customWidth="1"/>
    <col min="7145" max="7398" width="9.140625" style="3"/>
    <col min="7399" max="7399" width="7.5703125" style="3" customWidth="1"/>
    <col min="7400" max="7400" width="26.7109375" style="3" customWidth="1"/>
    <col min="7401" max="7654" width="9.140625" style="3"/>
    <col min="7655" max="7655" width="7.5703125" style="3" customWidth="1"/>
    <col min="7656" max="7656" width="26.7109375" style="3" customWidth="1"/>
    <col min="7657" max="7910" width="9.140625" style="3"/>
    <col min="7911" max="7911" width="7.5703125" style="3" customWidth="1"/>
    <col min="7912" max="7912" width="26.7109375" style="3" customWidth="1"/>
    <col min="7913" max="8166" width="9.140625" style="3"/>
    <col min="8167" max="8167" width="7.5703125" style="3" customWidth="1"/>
    <col min="8168" max="8168" width="26.7109375" style="3" customWidth="1"/>
    <col min="8169" max="8422" width="9.140625" style="3"/>
    <col min="8423" max="8423" width="7.5703125" style="3" customWidth="1"/>
    <col min="8424" max="8424" width="26.7109375" style="3" customWidth="1"/>
    <col min="8425" max="8678" width="9.140625" style="3"/>
    <col min="8679" max="8679" width="7.5703125" style="3" customWidth="1"/>
    <col min="8680" max="8680" width="26.7109375" style="3" customWidth="1"/>
    <col min="8681" max="8934" width="9.140625" style="3"/>
    <col min="8935" max="8935" width="7.5703125" style="3" customWidth="1"/>
    <col min="8936" max="8936" width="26.7109375" style="3" customWidth="1"/>
    <col min="8937" max="9190" width="9.140625" style="3"/>
    <col min="9191" max="9191" width="7.5703125" style="3" customWidth="1"/>
    <col min="9192" max="9192" width="26.7109375" style="3" customWidth="1"/>
    <col min="9193" max="9446" width="9.140625" style="3"/>
    <col min="9447" max="9447" width="7.5703125" style="3" customWidth="1"/>
    <col min="9448" max="9448" width="26.7109375" style="3" customWidth="1"/>
    <col min="9449" max="9702" width="9.140625" style="3"/>
    <col min="9703" max="9703" width="7.5703125" style="3" customWidth="1"/>
    <col min="9704" max="9704" width="26.7109375" style="3" customWidth="1"/>
    <col min="9705" max="9958" width="9.140625" style="3"/>
    <col min="9959" max="9959" width="7.5703125" style="3" customWidth="1"/>
    <col min="9960" max="9960" width="26.7109375" style="3" customWidth="1"/>
    <col min="9961" max="10214" width="9.140625" style="3"/>
    <col min="10215" max="10215" width="7.5703125" style="3" customWidth="1"/>
    <col min="10216" max="10216" width="26.7109375" style="3" customWidth="1"/>
    <col min="10217" max="10470" width="9.140625" style="3"/>
    <col min="10471" max="10471" width="7.5703125" style="3" customWidth="1"/>
    <col min="10472" max="10472" width="26.7109375" style="3" customWidth="1"/>
    <col min="10473" max="10726" width="9.140625" style="3"/>
    <col min="10727" max="10727" width="7.5703125" style="3" customWidth="1"/>
    <col min="10728" max="10728" width="26.7109375" style="3" customWidth="1"/>
    <col min="10729" max="10982" width="9.140625" style="3"/>
    <col min="10983" max="10983" width="7.5703125" style="3" customWidth="1"/>
    <col min="10984" max="10984" width="26.7109375" style="3" customWidth="1"/>
    <col min="10985" max="11238" width="9.140625" style="3"/>
    <col min="11239" max="11239" width="7.5703125" style="3" customWidth="1"/>
    <col min="11240" max="11240" width="26.7109375" style="3" customWidth="1"/>
    <col min="11241" max="11494" width="9.140625" style="3"/>
    <col min="11495" max="11495" width="7.5703125" style="3" customWidth="1"/>
    <col min="11496" max="11496" width="26.7109375" style="3" customWidth="1"/>
    <col min="11497" max="11750" width="9.140625" style="3"/>
    <col min="11751" max="11751" width="7.5703125" style="3" customWidth="1"/>
    <col min="11752" max="11752" width="26.7109375" style="3" customWidth="1"/>
    <col min="11753" max="12006" width="9.140625" style="3"/>
    <col min="12007" max="12007" width="7.5703125" style="3" customWidth="1"/>
    <col min="12008" max="12008" width="26.7109375" style="3" customWidth="1"/>
    <col min="12009" max="12262" width="9.140625" style="3"/>
    <col min="12263" max="12263" width="7.5703125" style="3" customWidth="1"/>
    <col min="12264" max="12264" width="26.7109375" style="3" customWidth="1"/>
    <col min="12265" max="12518" width="9.140625" style="3"/>
    <col min="12519" max="12519" width="7.5703125" style="3" customWidth="1"/>
    <col min="12520" max="12520" width="26.7109375" style="3" customWidth="1"/>
    <col min="12521" max="12774" width="9.140625" style="3"/>
    <col min="12775" max="12775" width="7.5703125" style="3" customWidth="1"/>
    <col min="12776" max="12776" width="26.7109375" style="3" customWidth="1"/>
    <col min="12777" max="13030" width="9.140625" style="3"/>
    <col min="13031" max="13031" width="7.5703125" style="3" customWidth="1"/>
    <col min="13032" max="13032" width="26.7109375" style="3" customWidth="1"/>
    <col min="13033" max="13286" width="9.140625" style="3"/>
    <col min="13287" max="13287" width="7.5703125" style="3" customWidth="1"/>
    <col min="13288" max="13288" width="26.7109375" style="3" customWidth="1"/>
    <col min="13289" max="13542" width="9.140625" style="3"/>
    <col min="13543" max="13543" width="7.5703125" style="3" customWidth="1"/>
    <col min="13544" max="13544" width="26.7109375" style="3" customWidth="1"/>
    <col min="13545" max="13798" width="9.140625" style="3"/>
    <col min="13799" max="13799" width="7.5703125" style="3" customWidth="1"/>
    <col min="13800" max="13800" width="26.7109375" style="3" customWidth="1"/>
    <col min="13801" max="14054" width="9.140625" style="3"/>
    <col min="14055" max="14055" width="7.5703125" style="3" customWidth="1"/>
    <col min="14056" max="14056" width="26.7109375" style="3" customWidth="1"/>
    <col min="14057" max="14310" width="9.140625" style="3"/>
    <col min="14311" max="14311" width="7.5703125" style="3" customWidth="1"/>
    <col min="14312" max="14312" width="26.7109375" style="3" customWidth="1"/>
    <col min="14313" max="14566" width="9.140625" style="3"/>
    <col min="14567" max="14567" width="7.5703125" style="3" customWidth="1"/>
    <col min="14568" max="14568" width="26.7109375" style="3" customWidth="1"/>
    <col min="14569" max="14822" width="9.140625" style="3"/>
    <col min="14823" max="14823" width="7.5703125" style="3" customWidth="1"/>
    <col min="14824" max="14824" width="26.7109375" style="3" customWidth="1"/>
    <col min="14825" max="15078" width="9.140625" style="3"/>
    <col min="15079" max="15079" width="7.5703125" style="3" customWidth="1"/>
    <col min="15080" max="15080" width="26.7109375" style="3" customWidth="1"/>
    <col min="15081" max="15334" width="9.140625" style="3"/>
    <col min="15335" max="15335" width="7.5703125" style="3" customWidth="1"/>
    <col min="15336" max="15336" width="26.7109375" style="3" customWidth="1"/>
    <col min="15337" max="15590" width="9.140625" style="3"/>
    <col min="15591" max="15591" width="7.5703125" style="3" customWidth="1"/>
    <col min="15592" max="15592" width="26.7109375" style="3" customWidth="1"/>
    <col min="15593" max="15846" width="9.140625" style="3"/>
    <col min="15847" max="15847" width="7.5703125" style="3" customWidth="1"/>
    <col min="15848" max="15848" width="26.7109375" style="3" customWidth="1"/>
    <col min="15849" max="16102" width="9.140625" style="3"/>
    <col min="16103" max="16103" width="7.5703125" style="3" customWidth="1"/>
    <col min="16104" max="16104" width="26.7109375" style="3" customWidth="1"/>
    <col min="16105" max="16384" width="9.140625" style="3"/>
  </cols>
  <sheetData>
    <row r="1" spans="1:12">
      <c r="A1" s="1319"/>
      <c r="B1" s="1132" t="s">
        <v>0</v>
      </c>
      <c r="C1" s="1133" t="s">
        <v>7694</v>
      </c>
      <c r="D1" s="1134"/>
      <c r="E1" s="1134"/>
      <c r="F1" s="1307"/>
      <c r="G1" s="1135"/>
    </row>
    <row r="2" spans="1:12">
      <c r="A2" s="1319"/>
      <c r="B2" s="1132" t="s">
        <v>1</v>
      </c>
      <c r="C2" s="1133">
        <v>7044445</v>
      </c>
      <c r="D2" s="1134"/>
      <c r="E2" s="1134"/>
      <c r="F2" s="1307"/>
      <c r="G2" s="1135"/>
    </row>
    <row r="3" spans="1:12">
      <c r="A3" s="1319"/>
      <c r="B3" s="1132" t="s">
        <v>2</v>
      </c>
      <c r="C3" s="1134" t="s">
        <v>7718</v>
      </c>
      <c r="D3" s="1134"/>
      <c r="E3" s="1134"/>
      <c r="F3" s="1307"/>
      <c r="G3" s="1135"/>
    </row>
    <row r="4" spans="1:12">
      <c r="A4" s="1319"/>
      <c r="B4" s="1132" t="s">
        <v>7219</v>
      </c>
      <c r="C4" s="1136" t="s">
        <v>1448</v>
      </c>
      <c r="D4" s="1137"/>
      <c r="E4" s="1137"/>
      <c r="F4" s="1308"/>
      <c r="G4" s="1138"/>
      <c r="I4" s="728" t="s">
        <v>1437</v>
      </c>
    </row>
    <row r="5" spans="1:12">
      <c r="L5" s="578" t="s">
        <v>7220</v>
      </c>
    </row>
    <row r="6" spans="1:12" ht="41.25" customHeight="1">
      <c r="A6" s="1994" t="s">
        <v>1450</v>
      </c>
      <c r="B6" s="1994" t="s">
        <v>1451</v>
      </c>
      <c r="C6" s="1996" t="s">
        <v>1452</v>
      </c>
      <c r="D6" s="1997"/>
      <c r="E6" s="1998" t="s">
        <v>1453</v>
      </c>
      <c r="F6" s="1998"/>
      <c r="G6" s="1998" t="s">
        <v>1454</v>
      </c>
      <c r="H6" s="1998"/>
      <c r="I6" s="1998" t="s">
        <v>1455</v>
      </c>
      <c r="J6" s="1998"/>
      <c r="K6" s="1998" t="s">
        <v>1456</v>
      </c>
      <c r="L6" s="1998"/>
    </row>
    <row r="7" spans="1:12" ht="35.25" customHeight="1" thickBot="1">
      <c r="A7" s="1995"/>
      <c r="B7" s="1995"/>
      <c r="C7" s="37" t="s">
        <v>1434</v>
      </c>
      <c r="D7" s="712" t="s">
        <v>1435</v>
      </c>
      <c r="E7" s="38" t="s">
        <v>7719</v>
      </c>
      <c r="F7" s="1309" t="s">
        <v>1432</v>
      </c>
      <c r="G7" s="38" t="s">
        <v>7719</v>
      </c>
      <c r="H7" s="1309" t="s">
        <v>1432</v>
      </c>
      <c r="I7" s="38" t="s">
        <v>7719</v>
      </c>
      <c r="J7" s="39" t="s">
        <v>1432</v>
      </c>
      <c r="K7" s="38" t="s">
        <v>7719</v>
      </c>
      <c r="L7" s="39" t="s">
        <v>1432</v>
      </c>
    </row>
    <row r="8" spans="1:12" ht="13.5" customHeight="1" thickTop="1">
      <c r="A8" s="1988">
        <v>420</v>
      </c>
      <c r="B8" s="1999" t="s">
        <v>1457</v>
      </c>
      <c r="C8" s="40" t="s">
        <v>1437</v>
      </c>
      <c r="D8" s="41">
        <v>118</v>
      </c>
      <c r="E8" s="66">
        <v>2679</v>
      </c>
      <c r="F8" s="1310">
        <v>4569</v>
      </c>
      <c r="G8" s="713">
        <v>11352</v>
      </c>
      <c r="H8" s="1310">
        <v>20561</v>
      </c>
      <c r="I8" s="714">
        <v>4.2374020156774916</v>
      </c>
      <c r="J8" s="43">
        <v>4.5001094331363536</v>
      </c>
      <c r="K8" s="42">
        <v>53.151044105253298</v>
      </c>
      <c r="L8" s="43">
        <v>47.738565126538198</v>
      </c>
    </row>
    <row r="9" spans="1:12" ht="13.5" customHeight="1">
      <c r="A9" s="1989"/>
      <c r="B9" s="1992"/>
      <c r="C9" s="1311" t="s">
        <v>1438</v>
      </c>
      <c r="D9" s="41">
        <v>16</v>
      </c>
      <c r="E9" s="66">
        <v>328</v>
      </c>
      <c r="F9" s="1320">
        <v>711</v>
      </c>
      <c r="G9" s="713">
        <v>1516</v>
      </c>
      <c r="H9" s="1320">
        <v>3063</v>
      </c>
      <c r="I9" s="714">
        <v>4.6219512195121952</v>
      </c>
      <c r="J9" s="43">
        <v>4.3080168776371304</v>
      </c>
      <c r="K9" s="42">
        <v>52.348066298342545</v>
      </c>
      <c r="L9" s="43">
        <v>52.448630136986296</v>
      </c>
    </row>
    <row r="10" spans="1:12" ht="12.75" customHeight="1">
      <c r="A10" s="1989"/>
      <c r="B10" s="1992"/>
      <c r="C10" s="1311" t="s">
        <v>1439</v>
      </c>
      <c r="D10" s="41">
        <v>3</v>
      </c>
      <c r="E10" s="66">
        <v>0</v>
      </c>
      <c r="F10" s="1320">
        <v>0</v>
      </c>
      <c r="G10" s="713">
        <v>0</v>
      </c>
      <c r="H10" s="1320">
        <v>0</v>
      </c>
      <c r="I10" s="714" t="e">
        <v>#DIV/0!</v>
      </c>
      <c r="J10" s="43" t="e">
        <v>#DIV/0!</v>
      </c>
      <c r="K10" s="42">
        <v>0</v>
      </c>
      <c r="L10" s="43">
        <v>0</v>
      </c>
    </row>
    <row r="11" spans="1:12" ht="13.5" customHeight="1" thickBot="1">
      <c r="A11" s="1990"/>
      <c r="B11" s="1993"/>
      <c r="C11" s="44" t="s">
        <v>1440</v>
      </c>
      <c r="D11" s="45">
        <v>99</v>
      </c>
      <c r="E11" s="66">
        <v>2638</v>
      </c>
      <c r="F11" s="1320">
        <v>4480</v>
      </c>
      <c r="G11" s="713">
        <v>9836</v>
      </c>
      <c r="H11" s="1320">
        <v>17498</v>
      </c>
      <c r="I11" s="715">
        <v>3.728582259287339</v>
      </c>
      <c r="J11" s="47">
        <v>3.9058035714285713</v>
      </c>
      <c r="K11" s="42">
        <v>54.891455996428377</v>
      </c>
      <c r="L11" s="47">
        <v>48.423965684239654</v>
      </c>
    </row>
    <row r="12" spans="1:12" ht="14.25" customHeight="1" thickTop="1" thickBot="1">
      <c r="A12" s="1988">
        <v>110</v>
      </c>
      <c r="B12" s="1999" t="s">
        <v>1458</v>
      </c>
      <c r="C12" s="40" t="s">
        <v>1437</v>
      </c>
      <c r="D12" s="41">
        <v>128</v>
      </c>
      <c r="E12" s="67">
        <v>2238</v>
      </c>
      <c r="F12" s="1310">
        <v>3845</v>
      </c>
      <c r="G12" s="713">
        <v>19152</v>
      </c>
      <c r="H12" s="716">
        <v>31529</v>
      </c>
      <c r="I12" s="48">
        <v>8.5576407506702417</v>
      </c>
      <c r="J12" s="49">
        <v>8.1999999999999993</v>
      </c>
      <c r="K12" s="42">
        <v>82.665745856353595</v>
      </c>
      <c r="L12" s="43">
        <v>67.485017123287676</v>
      </c>
    </row>
    <row r="13" spans="1:12" ht="12.75" customHeight="1" thickTop="1" thickBot="1">
      <c r="A13" s="1989"/>
      <c r="B13" s="1992"/>
      <c r="C13" s="1311" t="s">
        <v>1438</v>
      </c>
      <c r="D13" s="41">
        <v>13</v>
      </c>
      <c r="E13" s="67">
        <v>404</v>
      </c>
      <c r="F13" s="1320">
        <v>699</v>
      </c>
      <c r="G13" s="713">
        <v>1970</v>
      </c>
      <c r="H13" s="717">
        <v>3876</v>
      </c>
      <c r="I13" s="42">
        <v>4.8762376237623766</v>
      </c>
      <c r="J13" s="43">
        <v>5.5450643776824036</v>
      </c>
      <c r="K13" s="42">
        <v>83.722906927326818</v>
      </c>
      <c r="L13" s="43">
        <v>81.685985247629077</v>
      </c>
    </row>
    <row r="14" spans="1:12" ht="12.75" customHeight="1" thickTop="1" thickBot="1">
      <c r="A14" s="1989"/>
      <c r="B14" s="1992"/>
      <c r="C14" s="1311" t="s">
        <v>1439</v>
      </c>
      <c r="D14" s="41">
        <v>12</v>
      </c>
      <c r="E14" s="67">
        <v>593</v>
      </c>
      <c r="F14" s="1320">
        <v>557</v>
      </c>
      <c r="G14" s="713">
        <v>2479</v>
      </c>
      <c r="H14" s="717">
        <v>3172</v>
      </c>
      <c r="I14" s="42">
        <v>4.1804384485666102</v>
      </c>
      <c r="J14" s="43">
        <v>5.6947935368043092</v>
      </c>
      <c r="K14" s="42">
        <v>114.13443830570901</v>
      </c>
      <c r="L14" s="43">
        <v>72.420091324200911</v>
      </c>
    </row>
    <row r="15" spans="1:12" ht="13.5" customHeight="1" thickTop="1" thickBot="1">
      <c r="A15" s="1990"/>
      <c r="B15" s="1993"/>
      <c r="C15" s="44" t="s">
        <v>1440</v>
      </c>
      <c r="D15" s="45">
        <v>103</v>
      </c>
      <c r="E15" s="67">
        <v>1706</v>
      </c>
      <c r="F15" s="1320">
        <v>3154</v>
      </c>
      <c r="G15" s="713">
        <v>14703</v>
      </c>
      <c r="H15" s="718">
        <v>24481</v>
      </c>
      <c r="I15" s="46">
        <v>8.6184056271981238</v>
      </c>
      <c r="J15" s="47">
        <v>7.7618896639188328</v>
      </c>
      <c r="K15" s="42">
        <v>78.866062329024302</v>
      </c>
      <c r="L15" s="47">
        <v>65.117701822050805</v>
      </c>
    </row>
    <row r="16" spans="1:12" ht="17.25" thickTop="1">
      <c r="A16" s="1988">
        <v>130</v>
      </c>
      <c r="B16" s="1999" t="s">
        <v>1459</v>
      </c>
      <c r="C16" s="40" t="s">
        <v>1437</v>
      </c>
      <c r="D16" s="41">
        <v>60</v>
      </c>
      <c r="E16" s="68">
        <v>201</v>
      </c>
      <c r="F16" s="716">
        <v>421</v>
      </c>
      <c r="G16" s="66">
        <v>4935</v>
      </c>
      <c r="H16" s="717">
        <v>9000</v>
      </c>
      <c r="I16" s="48">
        <v>24.552238805970148</v>
      </c>
      <c r="J16" s="49">
        <v>21.377672209026127</v>
      </c>
      <c r="K16" s="42">
        <v>45.44198895027624</v>
      </c>
      <c r="L16" s="43">
        <v>41.095890410958901</v>
      </c>
    </row>
    <row r="17" spans="1:12" ht="16.5">
      <c r="A17" s="1989"/>
      <c r="B17" s="1992"/>
      <c r="C17" s="1311" t="s">
        <v>1438</v>
      </c>
      <c r="D17" s="41">
        <v>2</v>
      </c>
      <c r="E17" s="68">
        <v>0</v>
      </c>
      <c r="F17" s="717">
        <v>0</v>
      </c>
      <c r="G17" s="66">
        <v>0</v>
      </c>
      <c r="H17" s="717">
        <v>0</v>
      </c>
      <c r="I17" s="48" t="e">
        <v>#DIV/0!</v>
      </c>
      <c r="J17" s="43" t="e">
        <v>#DIV/0!</v>
      </c>
      <c r="K17" s="42">
        <v>0</v>
      </c>
      <c r="L17" s="43">
        <v>0</v>
      </c>
    </row>
    <row r="18" spans="1:12" ht="16.5">
      <c r="A18" s="1989"/>
      <c r="B18" s="1992"/>
      <c r="C18" s="1311" t="s">
        <v>1439</v>
      </c>
      <c r="D18" s="41">
        <v>4</v>
      </c>
      <c r="E18" s="68">
        <v>34</v>
      </c>
      <c r="F18" s="717">
        <v>68</v>
      </c>
      <c r="G18" s="66">
        <v>819</v>
      </c>
      <c r="H18" s="717">
        <v>1731</v>
      </c>
      <c r="I18" s="42">
        <v>24.088235294117649</v>
      </c>
      <c r="J18" s="43">
        <v>25.455882352941178</v>
      </c>
      <c r="K18" s="42">
        <v>113.12154696132598</v>
      </c>
      <c r="L18" s="43">
        <v>118.56164383561645</v>
      </c>
    </row>
    <row r="19" spans="1:12" ht="17.25" thickBot="1">
      <c r="A19" s="1990"/>
      <c r="B19" s="1993"/>
      <c r="C19" s="44" t="s">
        <v>1440</v>
      </c>
      <c r="D19" s="45">
        <v>54</v>
      </c>
      <c r="E19" s="68">
        <v>180</v>
      </c>
      <c r="F19" s="718">
        <v>327</v>
      </c>
      <c r="G19" s="66">
        <v>4116</v>
      </c>
      <c r="H19" s="718">
        <v>7269</v>
      </c>
      <c r="I19" s="46">
        <v>22.866666666666667</v>
      </c>
      <c r="J19" s="47">
        <v>22.229357798165136</v>
      </c>
      <c r="K19" s="42">
        <v>42.111724984653158</v>
      </c>
      <c r="L19" s="47">
        <v>36.879756468797567</v>
      </c>
    </row>
    <row r="20" spans="1:12" ht="17.25" thickTop="1">
      <c r="A20" s="1988">
        <v>210</v>
      </c>
      <c r="B20" s="1999" t="s">
        <v>1461</v>
      </c>
      <c r="C20" s="40" t="s">
        <v>1437</v>
      </c>
      <c r="D20" s="41">
        <v>49</v>
      </c>
      <c r="E20" s="66">
        <v>2567</v>
      </c>
      <c r="F20" s="717">
        <v>5651</v>
      </c>
      <c r="G20" s="66">
        <v>7713</v>
      </c>
      <c r="H20" s="717">
        <v>15549</v>
      </c>
      <c r="I20" s="48">
        <v>3.0046747175691468</v>
      </c>
      <c r="J20" s="49">
        <v>2.7515483985135374</v>
      </c>
      <c r="K20" s="42">
        <v>86.965836058180173</v>
      </c>
      <c r="L20" s="43">
        <v>86.938775510204081</v>
      </c>
    </row>
    <row r="21" spans="1:12" ht="16.5">
      <c r="A21" s="1989"/>
      <c r="B21" s="1992"/>
      <c r="C21" s="1311" t="s">
        <v>1438</v>
      </c>
      <c r="D21" s="41">
        <v>3</v>
      </c>
      <c r="E21" s="66">
        <v>484</v>
      </c>
      <c r="F21" s="717">
        <v>1228</v>
      </c>
      <c r="G21" s="66">
        <v>820</v>
      </c>
      <c r="H21" s="717">
        <v>1969</v>
      </c>
      <c r="I21" s="42">
        <v>1.6942148760330578</v>
      </c>
      <c r="J21" s="43">
        <v>1.6034201954397393</v>
      </c>
      <c r="K21" s="42">
        <v>151.01289134438304</v>
      </c>
      <c r="L21" s="43">
        <v>179.8173515981735</v>
      </c>
    </row>
    <row r="22" spans="1:12" ht="16.5">
      <c r="A22" s="1989"/>
      <c r="B22" s="1992"/>
      <c r="C22" s="1311" t="s">
        <v>1439</v>
      </c>
      <c r="D22" s="41">
        <v>8</v>
      </c>
      <c r="E22" s="66">
        <v>2558</v>
      </c>
      <c r="F22" s="717">
        <v>5035</v>
      </c>
      <c r="G22" s="66">
        <v>6868</v>
      </c>
      <c r="H22" s="717">
        <v>13192</v>
      </c>
      <c r="I22" s="42">
        <v>2.6849100860046913</v>
      </c>
      <c r="J22" s="43">
        <v>2.6200595829195632</v>
      </c>
      <c r="K22" s="42">
        <v>474.30939226519337</v>
      </c>
      <c r="L22" s="43">
        <v>451.78082191780823</v>
      </c>
    </row>
    <row r="23" spans="1:12" ht="17.25" thickBot="1">
      <c r="A23" s="1990"/>
      <c r="B23" s="1993"/>
      <c r="C23" s="44" t="s">
        <v>1440</v>
      </c>
      <c r="D23" s="50">
        <v>38</v>
      </c>
      <c r="E23" s="66">
        <v>35</v>
      </c>
      <c r="F23" s="717">
        <v>169</v>
      </c>
      <c r="G23" s="66">
        <v>25</v>
      </c>
      <c r="H23" s="717">
        <v>387</v>
      </c>
      <c r="I23" s="46">
        <v>0.7142857142857143</v>
      </c>
      <c r="J23" s="47">
        <v>2.2899408284023668</v>
      </c>
      <c r="K23" s="42">
        <v>0.36347775516138409</v>
      </c>
      <c r="L23" s="47">
        <v>2.7901946647440519</v>
      </c>
    </row>
    <row r="24" spans="1:12" ht="18" thickTop="1" thickBot="1">
      <c r="A24" s="1988">
        <v>211</v>
      </c>
      <c r="B24" s="1999" t="s">
        <v>1462</v>
      </c>
      <c r="C24" s="40" t="s">
        <v>1437</v>
      </c>
      <c r="D24" s="51">
        <v>16</v>
      </c>
      <c r="E24" s="69">
        <v>379</v>
      </c>
      <c r="F24" s="719">
        <v>1244</v>
      </c>
      <c r="G24" s="69">
        <v>1131</v>
      </c>
      <c r="H24" s="719">
        <v>2449</v>
      </c>
      <c r="I24" s="48">
        <v>2.9841688654353562</v>
      </c>
      <c r="J24" s="49">
        <v>1.9686495176848875</v>
      </c>
      <c r="K24" s="42">
        <v>39.053867403314918</v>
      </c>
      <c r="L24" s="43">
        <v>41.934931506849317</v>
      </c>
    </row>
    <row r="25" spans="1:12" ht="18" thickTop="1" thickBot="1">
      <c r="A25" s="1989"/>
      <c r="B25" s="1992"/>
      <c r="C25" s="1311" t="s">
        <v>1438</v>
      </c>
      <c r="D25" s="41">
        <v>2</v>
      </c>
      <c r="E25" s="69">
        <v>214</v>
      </c>
      <c r="F25" s="717">
        <v>876</v>
      </c>
      <c r="G25" s="69">
        <v>516</v>
      </c>
      <c r="H25" s="717">
        <v>1360</v>
      </c>
      <c r="I25" s="42">
        <v>2.4112149532710281</v>
      </c>
      <c r="J25" s="43">
        <v>1.5525114155251141</v>
      </c>
      <c r="K25" s="42">
        <v>142.54143646408838</v>
      </c>
      <c r="L25" s="43">
        <v>186.30136986301369</v>
      </c>
    </row>
    <row r="26" spans="1:12" ht="18" thickTop="1" thickBot="1">
      <c r="A26" s="1989"/>
      <c r="B26" s="1992"/>
      <c r="C26" s="1311" t="s">
        <v>1439</v>
      </c>
      <c r="D26" s="41">
        <v>4</v>
      </c>
      <c r="E26" s="69">
        <v>375</v>
      </c>
      <c r="F26" s="717">
        <v>745</v>
      </c>
      <c r="G26" s="69">
        <v>603</v>
      </c>
      <c r="H26" s="717">
        <v>1022</v>
      </c>
      <c r="I26" s="42">
        <v>1.6080000000000001</v>
      </c>
      <c r="J26" s="43">
        <v>1.3718120805369127</v>
      </c>
      <c r="K26" s="42">
        <v>83.287292817679557</v>
      </c>
      <c r="L26" s="43">
        <v>70</v>
      </c>
    </row>
    <row r="27" spans="1:12" ht="18" thickTop="1" thickBot="1">
      <c r="A27" s="1990"/>
      <c r="B27" s="1993"/>
      <c r="C27" s="44" t="s">
        <v>1440</v>
      </c>
      <c r="D27" s="45">
        <v>10</v>
      </c>
      <c r="E27" s="69">
        <v>25</v>
      </c>
      <c r="F27" s="718">
        <v>21</v>
      </c>
      <c r="G27" s="69">
        <v>12</v>
      </c>
      <c r="H27" s="718">
        <v>67</v>
      </c>
      <c r="I27" s="46">
        <v>0.48</v>
      </c>
      <c r="J27" s="47">
        <v>3.1904761904761907</v>
      </c>
      <c r="K27" s="42">
        <v>0.66298342541436461</v>
      </c>
      <c r="L27" s="47">
        <v>1.8356164383561646</v>
      </c>
    </row>
    <row r="28" spans="1:12" ht="17.25" thickTop="1">
      <c r="A28" s="1988">
        <v>220</v>
      </c>
      <c r="B28" s="1999" t="s">
        <v>1463</v>
      </c>
      <c r="C28" s="40" t="s">
        <v>1437</v>
      </c>
      <c r="D28" s="41">
        <v>33</v>
      </c>
      <c r="E28" s="66">
        <v>2188</v>
      </c>
      <c r="F28" s="717">
        <v>4407</v>
      </c>
      <c r="G28" s="66">
        <v>6582</v>
      </c>
      <c r="H28" s="717">
        <v>13100</v>
      </c>
      <c r="I28" s="48">
        <v>3.0082266910420477</v>
      </c>
      <c r="J28" s="49">
        <v>2.9725436805082821</v>
      </c>
      <c r="K28" s="42">
        <v>110.19588146659969</v>
      </c>
      <c r="L28" s="43">
        <v>108.7588210875882</v>
      </c>
    </row>
    <row r="29" spans="1:12" ht="16.5">
      <c r="A29" s="1989"/>
      <c r="B29" s="1992"/>
      <c r="C29" s="1311" t="s">
        <v>1438</v>
      </c>
      <c r="D29" s="41">
        <v>1</v>
      </c>
      <c r="E29" s="66">
        <v>270</v>
      </c>
      <c r="F29" s="717">
        <v>352</v>
      </c>
      <c r="G29" s="66">
        <v>304</v>
      </c>
      <c r="H29" s="717">
        <v>609</v>
      </c>
      <c r="I29" s="42">
        <v>1.125925925925926</v>
      </c>
      <c r="J29" s="43">
        <v>1.7301136363636365</v>
      </c>
      <c r="K29" s="42">
        <v>167.95580110497238</v>
      </c>
      <c r="L29" s="43">
        <v>166.84931506849315</v>
      </c>
    </row>
    <row r="30" spans="1:12" ht="16.5">
      <c r="A30" s="1989"/>
      <c r="B30" s="1992"/>
      <c r="C30" s="1311" t="s">
        <v>1439</v>
      </c>
      <c r="D30" s="41">
        <v>4</v>
      </c>
      <c r="E30" s="66">
        <v>2183</v>
      </c>
      <c r="F30" s="717">
        <v>4289</v>
      </c>
      <c r="G30" s="66">
        <v>6265</v>
      </c>
      <c r="H30" s="717">
        <v>12170</v>
      </c>
      <c r="I30" s="42">
        <v>2.8699038021071921</v>
      </c>
      <c r="J30" s="43">
        <v>2.8374912567031942</v>
      </c>
      <c r="K30" s="42">
        <v>865.33149171270713</v>
      </c>
      <c r="L30" s="43">
        <v>833.56164383561634</v>
      </c>
    </row>
    <row r="31" spans="1:12" ht="17.25" thickBot="1">
      <c r="A31" s="1990"/>
      <c r="B31" s="2009"/>
      <c r="C31" s="44" t="s">
        <v>1440</v>
      </c>
      <c r="D31" s="45">
        <v>28</v>
      </c>
      <c r="E31" s="66">
        <v>10</v>
      </c>
      <c r="F31" s="718">
        <v>148</v>
      </c>
      <c r="G31" s="66">
        <v>13</v>
      </c>
      <c r="H31" s="718">
        <v>321</v>
      </c>
      <c r="I31" s="46">
        <v>1.3</v>
      </c>
      <c r="J31" s="47">
        <v>2.1689189189189189</v>
      </c>
      <c r="K31" s="42">
        <v>0.25651144435674822</v>
      </c>
      <c r="L31" s="47">
        <v>3.1409001956947158</v>
      </c>
    </row>
    <row r="32" spans="1:12" ht="17.25" thickTop="1">
      <c r="A32" s="1988">
        <v>433</v>
      </c>
      <c r="B32" s="1999" t="s">
        <v>1464</v>
      </c>
      <c r="C32" s="40" t="s">
        <v>1437</v>
      </c>
      <c r="D32" s="41">
        <v>39</v>
      </c>
      <c r="E32" s="66">
        <v>652</v>
      </c>
      <c r="F32" s="717">
        <v>889</v>
      </c>
      <c r="G32" s="66">
        <v>3036</v>
      </c>
      <c r="H32" s="717">
        <v>4000</v>
      </c>
      <c r="I32" s="48">
        <v>4.6564417177914113</v>
      </c>
      <c r="J32" s="49">
        <v>4.4994375703037122</v>
      </c>
      <c r="K32" s="42">
        <v>43.008924776880583</v>
      </c>
      <c r="L32" s="43">
        <v>28.099754127151389</v>
      </c>
    </row>
    <row r="33" spans="1:12" ht="16.5">
      <c r="A33" s="1989"/>
      <c r="B33" s="1992"/>
      <c r="C33" s="1311" t="s">
        <v>1438</v>
      </c>
      <c r="D33" s="41">
        <v>2</v>
      </c>
      <c r="E33" s="66">
        <v>522</v>
      </c>
      <c r="F33" s="717">
        <v>635</v>
      </c>
      <c r="G33" s="66">
        <v>622</v>
      </c>
      <c r="H33" s="717">
        <v>731</v>
      </c>
      <c r="I33" s="42">
        <v>1.1915708812260537</v>
      </c>
      <c r="J33" s="43">
        <v>1.1511811023622047</v>
      </c>
      <c r="K33" s="42">
        <v>171.82320441988949</v>
      </c>
      <c r="L33" s="43">
        <v>100.13698630136987</v>
      </c>
    </row>
    <row r="34" spans="1:12" ht="16.5">
      <c r="A34" s="1989"/>
      <c r="B34" s="1992"/>
      <c r="C34" s="1311" t="s">
        <v>1439</v>
      </c>
      <c r="D34" s="41">
        <v>6</v>
      </c>
      <c r="E34" s="66">
        <v>484</v>
      </c>
      <c r="F34" s="717">
        <v>769</v>
      </c>
      <c r="G34" s="66">
        <v>568</v>
      </c>
      <c r="H34" s="717">
        <v>728</v>
      </c>
      <c r="I34" s="42">
        <v>1.1735537190082646</v>
      </c>
      <c r="J34" s="43">
        <v>0.94668400520156049</v>
      </c>
      <c r="K34" s="42">
        <v>52.302025782688766</v>
      </c>
      <c r="L34" s="43">
        <v>33.242009132420094</v>
      </c>
    </row>
    <row r="35" spans="1:12" ht="17.25" thickBot="1">
      <c r="A35" s="1990"/>
      <c r="B35" s="1993"/>
      <c r="C35" s="44" t="s">
        <v>1440</v>
      </c>
      <c r="D35" s="45">
        <v>31</v>
      </c>
      <c r="E35" s="66">
        <v>572</v>
      </c>
      <c r="F35" s="718">
        <v>769</v>
      </c>
      <c r="G35" s="66">
        <v>1846</v>
      </c>
      <c r="H35" s="718">
        <v>2541</v>
      </c>
      <c r="I35" s="46">
        <v>3.2272727272727271</v>
      </c>
      <c r="J35" s="47">
        <v>3.3042912873862158</v>
      </c>
      <c r="K35" s="42">
        <v>32.899661379433255</v>
      </c>
      <c r="L35" s="47">
        <v>22.456915598762706</v>
      </c>
    </row>
    <row r="36" spans="1:12" ht="18" thickTop="1" thickBot="1">
      <c r="A36" s="1988">
        <v>422</v>
      </c>
      <c r="B36" s="1999" t="s">
        <v>1465</v>
      </c>
      <c r="C36" s="40" t="s">
        <v>1437</v>
      </c>
      <c r="D36" s="41">
        <v>37</v>
      </c>
      <c r="E36" s="69">
        <v>748</v>
      </c>
      <c r="F36" s="719">
        <v>1227</v>
      </c>
      <c r="G36" s="69">
        <v>4897</v>
      </c>
      <c r="H36" s="719">
        <v>7975</v>
      </c>
      <c r="I36" s="48">
        <v>6.5467914438502675</v>
      </c>
      <c r="J36" s="49">
        <v>6.4995925020374896</v>
      </c>
      <c r="K36" s="42">
        <v>73.122293564282515</v>
      </c>
      <c r="L36" s="43">
        <v>59.052202887819327</v>
      </c>
    </row>
    <row r="37" spans="1:12" ht="18" thickTop="1" thickBot="1">
      <c r="A37" s="1989"/>
      <c r="B37" s="1992"/>
      <c r="C37" s="1311" t="s">
        <v>1438</v>
      </c>
      <c r="D37" s="41">
        <v>4</v>
      </c>
      <c r="E37" s="69">
        <v>229</v>
      </c>
      <c r="F37" s="717">
        <v>341</v>
      </c>
      <c r="G37" s="69">
        <v>541</v>
      </c>
      <c r="H37" s="717">
        <v>894</v>
      </c>
      <c r="I37" s="42">
        <v>2.3624454148471616</v>
      </c>
      <c r="J37" s="43">
        <v>2.6217008797653958</v>
      </c>
      <c r="K37" s="42">
        <v>74.723756906077341</v>
      </c>
      <c r="L37" s="43">
        <v>61.232876712328768</v>
      </c>
    </row>
    <row r="38" spans="1:12" ht="18" thickTop="1" thickBot="1">
      <c r="A38" s="1989"/>
      <c r="B38" s="1992"/>
      <c r="C38" s="1311" t="s">
        <v>1439</v>
      </c>
      <c r="D38" s="41">
        <v>8</v>
      </c>
      <c r="E38" s="69">
        <v>17</v>
      </c>
      <c r="F38" s="717">
        <v>5</v>
      </c>
      <c r="G38" s="69">
        <v>92</v>
      </c>
      <c r="H38" s="717">
        <v>18</v>
      </c>
      <c r="I38" s="42">
        <v>5.4117647058823533</v>
      </c>
      <c r="J38" s="43">
        <v>3.6</v>
      </c>
      <c r="K38" s="42">
        <v>6.3535911602209953</v>
      </c>
      <c r="L38" s="43">
        <v>0.61643835616438358</v>
      </c>
    </row>
    <row r="39" spans="1:12" ht="18" thickTop="1" thickBot="1">
      <c r="A39" s="1990"/>
      <c r="B39" s="1993"/>
      <c r="C39" s="44" t="s">
        <v>1440</v>
      </c>
      <c r="D39" s="45">
        <v>25</v>
      </c>
      <c r="E39" s="69">
        <v>748</v>
      </c>
      <c r="F39" s="718">
        <v>1223</v>
      </c>
      <c r="G39" s="69">
        <v>4264</v>
      </c>
      <c r="H39" s="718">
        <v>7064</v>
      </c>
      <c r="I39" s="46">
        <v>5.7005347593582885</v>
      </c>
      <c r="J39" s="47">
        <v>5.7759607522485688</v>
      </c>
      <c r="K39" s="42">
        <v>94.232044198895025</v>
      </c>
      <c r="L39" s="47">
        <v>77.413698630136992</v>
      </c>
    </row>
    <row r="40" spans="1:12" ht="17.25" thickTop="1">
      <c r="A40" s="1988">
        <v>120</v>
      </c>
      <c r="B40" s="1999" t="s">
        <v>1466</v>
      </c>
      <c r="C40" s="40" t="s">
        <v>1437</v>
      </c>
      <c r="D40" s="41">
        <v>30</v>
      </c>
      <c r="E40" s="66">
        <v>258</v>
      </c>
      <c r="F40" s="717">
        <v>400</v>
      </c>
      <c r="G40" s="66">
        <v>2001</v>
      </c>
      <c r="H40" s="717">
        <v>3480</v>
      </c>
      <c r="I40" s="48">
        <v>7.7558139534883717</v>
      </c>
      <c r="J40" s="49">
        <v>8.6999999999999993</v>
      </c>
      <c r="K40" s="42">
        <v>36.850828729281773</v>
      </c>
      <c r="L40" s="43">
        <v>31.780821917808222</v>
      </c>
    </row>
    <row r="41" spans="1:12" ht="16.5">
      <c r="A41" s="1989"/>
      <c r="B41" s="1992"/>
      <c r="C41" s="1311" t="s">
        <v>1438</v>
      </c>
      <c r="D41" s="41">
        <v>0</v>
      </c>
      <c r="E41" s="66">
        <v>0</v>
      </c>
      <c r="F41" s="717">
        <v>0</v>
      </c>
      <c r="G41" s="66">
        <v>0</v>
      </c>
      <c r="H41" s="717">
        <v>0</v>
      </c>
      <c r="I41" s="42" t="e">
        <v>#DIV/0!</v>
      </c>
      <c r="J41" s="43" t="e">
        <v>#DIV/0!</v>
      </c>
      <c r="K41" s="42" t="e">
        <v>#DIV/0!</v>
      </c>
      <c r="L41" s="43" t="e">
        <v>#DIV/0!</v>
      </c>
    </row>
    <row r="42" spans="1:12" ht="16.5">
      <c r="A42" s="1989"/>
      <c r="B42" s="1992"/>
      <c r="C42" s="1311" t="s">
        <v>1439</v>
      </c>
      <c r="D42" s="41">
        <v>2</v>
      </c>
      <c r="E42" s="66">
        <v>17</v>
      </c>
      <c r="F42" s="717">
        <v>34</v>
      </c>
      <c r="G42" s="66">
        <v>166</v>
      </c>
      <c r="H42" s="717">
        <v>561</v>
      </c>
      <c r="I42" s="42">
        <v>9.764705882352942</v>
      </c>
      <c r="J42" s="43">
        <v>16.5</v>
      </c>
      <c r="K42" s="42">
        <v>45.856353591160222</v>
      </c>
      <c r="L42" s="43">
        <v>76.849315068493155</v>
      </c>
    </row>
    <row r="43" spans="1:12" ht="17.25" thickBot="1">
      <c r="A43" s="1990"/>
      <c r="B43" s="1993"/>
      <c r="C43" s="44" t="s">
        <v>1440</v>
      </c>
      <c r="D43" s="45">
        <v>28</v>
      </c>
      <c r="E43" s="66">
        <v>245</v>
      </c>
      <c r="F43" s="718">
        <v>366</v>
      </c>
      <c r="G43" s="66">
        <v>1835</v>
      </c>
      <c r="H43" s="718">
        <v>2919</v>
      </c>
      <c r="I43" s="46">
        <v>7.4897959183673466</v>
      </c>
      <c r="J43" s="47">
        <v>7.9754098360655741</v>
      </c>
      <c r="K43" s="42">
        <v>36.207576953433303</v>
      </c>
      <c r="L43" s="47">
        <v>28.56164383561644</v>
      </c>
    </row>
    <row r="44" spans="1:12" ht="17.25" thickTop="1">
      <c r="A44" s="1988">
        <v>313</v>
      </c>
      <c r="B44" s="1999" t="s">
        <v>1467</v>
      </c>
      <c r="C44" s="40" t="s">
        <v>1437</v>
      </c>
      <c r="D44" s="41">
        <v>60</v>
      </c>
      <c r="E44" s="66">
        <v>448</v>
      </c>
      <c r="F44" s="717">
        <v>532</v>
      </c>
      <c r="G44" s="66">
        <v>2444</v>
      </c>
      <c r="H44" s="717">
        <v>2926</v>
      </c>
      <c r="I44" s="48">
        <v>5.4553571428571432</v>
      </c>
      <c r="J44" s="49">
        <v>5.5</v>
      </c>
      <c r="K44" s="42">
        <v>22.504604051565376</v>
      </c>
      <c r="L44" s="43">
        <v>13.360730593607306</v>
      </c>
    </row>
    <row r="45" spans="1:12" ht="16.5">
      <c r="A45" s="1989"/>
      <c r="B45" s="1992"/>
      <c r="C45" s="1311" t="s">
        <v>1438</v>
      </c>
      <c r="D45" s="41">
        <v>3</v>
      </c>
      <c r="E45" s="66">
        <v>16</v>
      </c>
      <c r="F45" s="717">
        <v>60</v>
      </c>
      <c r="G45" s="66">
        <v>46</v>
      </c>
      <c r="H45" s="717">
        <v>209</v>
      </c>
      <c r="I45" s="42">
        <v>2.875</v>
      </c>
      <c r="J45" s="43">
        <v>3.4833333333333334</v>
      </c>
      <c r="K45" s="42">
        <v>8.4714548802946599</v>
      </c>
      <c r="L45" s="43">
        <v>19.086757990867582</v>
      </c>
    </row>
    <row r="46" spans="1:12" ht="16.5">
      <c r="A46" s="1989"/>
      <c r="B46" s="1992"/>
      <c r="C46" s="1311" t="s">
        <v>1439</v>
      </c>
      <c r="D46" s="41">
        <v>8</v>
      </c>
      <c r="E46" s="66">
        <v>420</v>
      </c>
      <c r="F46" s="717">
        <v>489</v>
      </c>
      <c r="G46" s="66">
        <v>1751</v>
      </c>
      <c r="H46" s="717">
        <v>1928</v>
      </c>
      <c r="I46" s="42">
        <v>4.1690476190476193</v>
      </c>
      <c r="J46" s="43">
        <v>3.9427402862985685</v>
      </c>
      <c r="K46" s="42">
        <v>120.92541436464089</v>
      </c>
      <c r="L46" s="43">
        <v>66.027397260273972</v>
      </c>
    </row>
    <row r="47" spans="1:12" ht="17.25" thickBot="1">
      <c r="A47" s="1990"/>
      <c r="B47" s="1993"/>
      <c r="C47" s="44" t="s">
        <v>1440</v>
      </c>
      <c r="D47" s="45">
        <v>49</v>
      </c>
      <c r="E47" s="66">
        <v>21</v>
      </c>
      <c r="F47" s="718">
        <v>31</v>
      </c>
      <c r="G47" s="66">
        <v>647</v>
      </c>
      <c r="H47" s="718">
        <v>789</v>
      </c>
      <c r="I47" s="46">
        <v>30.80952380952381</v>
      </c>
      <c r="J47" s="47">
        <v>25.451612903225808</v>
      </c>
      <c r="K47" s="42">
        <v>7.2950727252226857</v>
      </c>
      <c r="L47" s="47">
        <v>4.4115180318702825</v>
      </c>
    </row>
    <row r="48" spans="1:12" ht="17.25" thickTop="1">
      <c r="A48" s="1989">
        <v>2026</v>
      </c>
      <c r="B48" s="1991" t="s">
        <v>1468</v>
      </c>
      <c r="C48" s="52" t="s">
        <v>1437</v>
      </c>
      <c r="D48" s="51">
        <v>5</v>
      </c>
      <c r="E48" s="68">
        <v>209</v>
      </c>
      <c r="F48" s="716">
        <v>408</v>
      </c>
      <c r="G48" s="68">
        <v>799</v>
      </c>
      <c r="H48" s="716">
        <v>1714</v>
      </c>
      <c r="I48" s="48">
        <v>3.8229665071770333</v>
      </c>
      <c r="J48" s="49">
        <v>4.2009803921568629</v>
      </c>
      <c r="K48" s="42">
        <v>88.287292817679557</v>
      </c>
      <c r="L48" s="49">
        <v>93.917808219178085</v>
      </c>
    </row>
    <row r="49" spans="1:12" ht="16.5">
      <c r="A49" s="1989"/>
      <c r="B49" s="1991"/>
      <c r="C49" s="1311" t="s">
        <v>1438</v>
      </c>
      <c r="D49" s="41">
        <v>5</v>
      </c>
      <c r="E49" s="68">
        <v>208</v>
      </c>
      <c r="F49" s="717">
        <v>408</v>
      </c>
      <c r="G49" s="68">
        <v>798</v>
      </c>
      <c r="H49" s="717">
        <v>1714</v>
      </c>
      <c r="I49" s="42">
        <v>3.8365384615384617</v>
      </c>
      <c r="J49" s="43">
        <v>4.2009803921568629</v>
      </c>
      <c r="K49" s="42">
        <v>88.176795580110507</v>
      </c>
      <c r="L49" s="43">
        <v>93.917808219178085</v>
      </c>
    </row>
    <row r="50" spans="1:12" ht="16.5">
      <c r="A50" s="1989"/>
      <c r="B50" s="1991"/>
      <c r="C50" s="1311" t="s">
        <v>1439</v>
      </c>
      <c r="D50" s="41"/>
      <c r="E50" s="68">
        <v>0</v>
      </c>
      <c r="F50" s="717">
        <v>0</v>
      </c>
      <c r="G50" s="68">
        <v>0</v>
      </c>
      <c r="H50" s="717">
        <v>0</v>
      </c>
      <c r="I50" s="42" t="e">
        <v>#DIV/0!</v>
      </c>
      <c r="J50" s="43" t="e">
        <v>#DIV/0!</v>
      </c>
      <c r="K50" s="42" t="e">
        <v>#DIV/0!</v>
      </c>
      <c r="L50" s="43" t="e">
        <v>#DIV/0!</v>
      </c>
    </row>
    <row r="51" spans="1:12" ht="17.25" thickBot="1">
      <c r="A51" s="1990"/>
      <c r="B51" s="2000"/>
      <c r="C51" s="44" t="s">
        <v>1440</v>
      </c>
      <c r="D51" s="45"/>
      <c r="E51" s="68">
        <v>1</v>
      </c>
      <c r="F51" s="718">
        <v>0</v>
      </c>
      <c r="G51" s="68">
        <v>1</v>
      </c>
      <c r="H51" s="718">
        <v>0</v>
      </c>
      <c r="I51" s="46">
        <v>1</v>
      </c>
      <c r="J51" s="47" t="e">
        <v>#DIV/0!</v>
      </c>
      <c r="K51" s="42" t="e">
        <v>#DIV/0!</v>
      </c>
      <c r="L51" s="47" t="e">
        <v>#DIV/0!</v>
      </c>
    </row>
    <row r="52" spans="1:12" ht="18" thickTop="1" thickBot="1">
      <c r="A52" s="1988"/>
      <c r="B52" s="2003" t="s">
        <v>1469</v>
      </c>
      <c r="C52" s="40" t="s">
        <v>1437</v>
      </c>
      <c r="D52" s="53">
        <v>262</v>
      </c>
      <c r="E52" s="70">
        <v>0</v>
      </c>
      <c r="F52" s="720">
        <v>461</v>
      </c>
      <c r="G52" s="70">
        <v>0</v>
      </c>
      <c r="H52" s="720">
        <v>4332</v>
      </c>
      <c r="I52" s="48" t="e">
        <v>#DIV/0!</v>
      </c>
      <c r="J52" s="49">
        <v>9.3969631236442517</v>
      </c>
      <c r="K52" s="42">
        <v>0</v>
      </c>
      <c r="L52" s="43">
        <v>4.5299592178186767</v>
      </c>
    </row>
    <row r="53" spans="1:12" ht="18" thickTop="1" thickBot="1">
      <c r="A53" s="1989"/>
      <c r="B53" s="2001"/>
      <c r="C53" s="1311" t="s">
        <v>1438</v>
      </c>
      <c r="D53" s="1315"/>
      <c r="E53" s="70">
        <v>0</v>
      </c>
      <c r="F53" s="1314">
        <v>113</v>
      </c>
      <c r="G53" s="70">
        <v>0</v>
      </c>
      <c r="H53" s="1314">
        <v>766</v>
      </c>
      <c r="I53" s="42" t="e">
        <v>#DIV/0!</v>
      </c>
      <c r="J53" s="43">
        <v>6.778761061946903</v>
      </c>
      <c r="K53" s="42" t="e">
        <v>#DIV/0!</v>
      </c>
      <c r="L53" s="43" t="e">
        <v>#DIV/0!</v>
      </c>
    </row>
    <row r="54" spans="1:12" ht="18" thickTop="1" thickBot="1">
      <c r="A54" s="1989"/>
      <c r="B54" s="2001"/>
      <c r="C54" s="1311" t="s">
        <v>1439</v>
      </c>
      <c r="D54" s="1315"/>
      <c r="E54" s="70">
        <v>0</v>
      </c>
      <c r="F54" s="1314">
        <v>0</v>
      </c>
      <c r="G54" s="70">
        <v>0</v>
      </c>
      <c r="H54" s="1314">
        <v>0</v>
      </c>
      <c r="I54" s="42" t="e">
        <v>#DIV/0!</v>
      </c>
      <c r="J54" s="43" t="e">
        <v>#DIV/0!</v>
      </c>
      <c r="K54" s="42" t="e">
        <v>#DIV/0!</v>
      </c>
      <c r="L54" s="43" t="e">
        <v>#DIV/0!</v>
      </c>
    </row>
    <row r="55" spans="1:12" ht="18" thickTop="1" thickBot="1">
      <c r="A55" s="1990"/>
      <c r="B55" s="2002"/>
      <c r="C55" s="44" t="s">
        <v>1440</v>
      </c>
      <c r="D55" s="45"/>
      <c r="E55" s="70">
        <v>0</v>
      </c>
      <c r="F55" s="718">
        <v>437</v>
      </c>
      <c r="G55" s="70">
        <v>0</v>
      </c>
      <c r="H55" s="721">
        <v>3566</v>
      </c>
      <c r="I55" s="46" t="e">
        <v>#DIV/0!</v>
      </c>
      <c r="J55" s="47">
        <v>0.48970251716247137</v>
      </c>
      <c r="K55" s="42" t="e">
        <v>#DIV/0!</v>
      </c>
      <c r="L55" s="47" t="e">
        <v>#DIV/0!</v>
      </c>
    </row>
    <row r="56" spans="1:12" ht="18" thickTop="1" thickBot="1">
      <c r="A56" s="1988"/>
      <c r="B56" s="2003" t="s">
        <v>1470</v>
      </c>
      <c r="C56" s="40" t="s">
        <v>1437</v>
      </c>
      <c r="D56" s="53">
        <v>40</v>
      </c>
      <c r="E56" s="70">
        <v>7</v>
      </c>
      <c r="F56" s="720">
        <v>91</v>
      </c>
      <c r="G56" s="70">
        <v>26</v>
      </c>
      <c r="H56" s="720">
        <v>214</v>
      </c>
      <c r="I56" s="48">
        <v>3.7142857142857144</v>
      </c>
      <c r="J56" s="49">
        <v>2.3516483516483517</v>
      </c>
      <c r="K56" s="42">
        <v>0.35911602209944754</v>
      </c>
      <c r="L56" s="43">
        <v>1.4657534246575343</v>
      </c>
    </row>
    <row r="57" spans="1:12" ht="17.25" thickTop="1">
      <c r="A57" s="1989"/>
      <c r="B57" s="2001"/>
      <c r="C57" s="1311" t="s">
        <v>1438</v>
      </c>
      <c r="D57" s="1315"/>
      <c r="E57" s="70">
        <v>0</v>
      </c>
      <c r="F57" s="1321">
        <v>0</v>
      </c>
      <c r="G57" s="70">
        <v>0</v>
      </c>
      <c r="H57" s="1314">
        <v>0</v>
      </c>
      <c r="I57" s="42" t="e">
        <v>#DIV/0!</v>
      </c>
      <c r="J57" s="43" t="e">
        <v>#DIV/0!</v>
      </c>
      <c r="K57" s="42" t="e">
        <v>#DIV/0!</v>
      </c>
      <c r="L57" s="43" t="e">
        <v>#DIV/0!</v>
      </c>
    </row>
    <row r="58" spans="1:12" ht="16.5">
      <c r="A58" s="1989"/>
      <c r="B58" s="2001"/>
      <c r="C58" s="1311" t="s">
        <v>1439</v>
      </c>
      <c r="D58" s="1315"/>
      <c r="E58" s="1322">
        <v>1</v>
      </c>
      <c r="F58" s="1314">
        <v>0</v>
      </c>
      <c r="G58" s="1322">
        <v>12</v>
      </c>
      <c r="H58" s="1314">
        <v>0</v>
      </c>
      <c r="I58" s="42">
        <v>12</v>
      </c>
      <c r="J58" s="43" t="e">
        <v>#DIV/0!</v>
      </c>
      <c r="K58" s="42" t="e">
        <v>#DIV/0!</v>
      </c>
      <c r="L58" s="43" t="e">
        <v>#DIV/0!</v>
      </c>
    </row>
    <row r="59" spans="1:12" ht="17.25" thickBot="1">
      <c r="A59" s="1990"/>
      <c r="B59" s="2002"/>
      <c r="C59" s="44" t="s">
        <v>1440</v>
      </c>
      <c r="D59" s="45"/>
      <c r="E59" s="1322">
        <v>7</v>
      </c>
      <c r="F59" s="1314">
        <v>91</v>
      </c>
      <c r="G59" s="1322">
        <v>14</v>
      </c>
      <c r="H59" s="718">
        <v>214</v>
      </c>
      <c r="I59" s="46">
        <v>2</v>
      </c>
      <c r="J59" s="43">
        <v>2.3516483516483517</v>
      </c>
      <c r="K59" s="42" t="e">
        <v>#DIV/0!</v>
      </c>
      <c r="L59" s="43" t="e">
        <v>#DIV/0!</v>
      </c>
    </row>
    <row r="60" spans="1:12" ht="17.25" thickTop="1">
      <c r="A60" s="1988"/>
      <c r="B60" s="2003" t="s">
        <v>1471</v>
      </c>
      <c r="C60" s="40" t="s">
        <v>1437</v>
      </c>
      <c r="D60" s="55">
        <v>20</v>
      </c>
      <c r="E60" s="1322">
        <v>81</v>
      </c>
      <c r="F60" s="722">
        <v>711</v>
      </c>
      <c r="G60" s="1322">
        <v>285</v>
      </c>
      <c r="H60" s="722">
        <v>3065</v>
      </c>
      <c r="I60" s="48">
        <v>3.5185185185185186</v>
      </c>
      <c r="J60" s="49">
        <v>4.3108298171589308</v>
      </c>
      <c r="K60" s="42">
        <v>7.872928176795579</v>
      </c>
      <c r="L60" s="43">
        <v>41.986301369863014</v>
      </c>
    </row>
    <row r="61" spans="1:12" ht="16.5">
      <c r="A61" s="1989"/>
      <c r="B61" s="2001"/>
      <c r="C61" s="1311" t="s">
        <v>1438</v>
      </c>
      <c r="D61" s="1315"/>
      <c r="E61" s="1322">
        <v>81</v>
      </c>
      <c r="F61" s="1314">
        <v>711</v>
      </c>
      <c r="G61" s="1322">
        <v>285</v>
      </c>
      <c r="H61" s="1314">
        <v>3065</v>
      </c>
      <c r="I61" s="42">
        <v>3.5185185185185186</v>
      </c>
      <c r="J61" s="43">
        <v>4.3108298171589308</v>
      </c>
      <c r="K61" s="42" t="e">
        <v>#DIV/0!</v>
      </c>
      <c r="L61" s="43" t="e">
        <v>#DIV/0!</v>
      </c>
    </row>
    <row r="62" spans="1:12" ht="16.5">
      <c r="A62" s="1989"/>
      <c r="B62" s="2001"/>
      <c r="C62" s="1311" t="s">
        <v>1439</v>
      </c>
      <c r="D62" s="1315"/>
      <c r="E62" s="1322">
        <v>0</v>
      </c>
      <c r="F62" s="1314">
        <v>0</v>
      </c>
      <c r="G62" s="1322">
        <v>0</v>
      </c>
      <c r="H62" s="1314">
        <v>0</v>
      </c>
      <c r="I62" s="42" t="e">
        <v>#DIV/0!</v>
      </c>
      <c r="J62" s="43" t="e">
        <v>#DIV/0!</v>
      </c>
      <c r="K62" s="42" t="e">
        <v>#DIV/0!</v>
      </c>
      <c r="L62" s="43" t="e">
        <v>#DIV/0!</v>
      </c>
    </row>
    <row r="63" spans="1:12" ht="17.25" thickBot="1">
      <c r="A63" s="1990"/>
      <c r="B63" s="2002"/>
      <c r="C63" s="44" t="s">
        <v>1440</v>
      </c>
      <c r="D63" s="45"/>
      <c r="E63" s="1322">
        <v>0</v>
      </c>
      <c r="F63" s="718">
        <v>0</v>
      </c>
      <c r="G63" s="1322">
        <v>0</v>
      </c>
      <c r="H63" s="718">
        <v>0</v>
      </c>
      <c r="I63" s="46" t="e">
        <v>#DIV/0!</v>
      </c>
      <c r="J63" s="47" t="e">
        <v>#DIV/0!</v>
      </c>
      <c r="K63" s="42" t="e">
        <v>#DIV/0!</v>
      </c>
      <c r="L63" s="47" t="e">
        <v>#DIV/0!</v>
      </c>
    </row>
    <row r="64" spans="1:12" ht="16.5" thickTop="1" thickBot="1">
      <c r="A64" s="2004" t="s">
        <v>1447</v>
      </c>
      <c r="B64" s="2010"/>
      <c r="C64" s="56" t="s">
        <v>1437</v>
      </c>
      <c r="D64" s="57">
        <v>546</v>
      </c>
      <c r="E64" s="753">
        <v>9879</v>
      </c>
      <c r="F64" s="723">
        <v>18797</v>
      </c>
      <c r="G64" s="1323">
        <v>56640</v>
      </c>
      <c r="H64" s="724">
        <v>104345</v>
      </c>
      <c r="I64" s="58">
        <v>5.7333738232614637</v>
      </c>
      <c r="J64" s="59">
        <v>5.5511517795392882</v>
      </c>
      <c r="K64" s="42">
        <v>57.312852892963392</v>
      </c>
      <c r="L64" s="60">
        <v>52.35837222138592</v>
      </c>
    </row>
    <row r="65" spans="1:12" ht="16.5" thickTop="1" thickBot="1">
      <c r="A65" s="2006"/>
      <c r="B65" s="2005"/>
      <c r="C65" s="1316" t="s">
        <v>1438</v>
      </c>
      <c r="D65" s="61">
        <v>48</v>
      </c>
      <c r="E65" s="147">
        <v>2064</v>
      </c>
      <c r="F65" s="1324">
        <v>4498</v>
      </c>
      <c r="G65" s="148">
        <v>6598</v>
      </c>
      <c r="H65" s="724">
        <v>16287</v>
      </c>
      <c r="I65" s="62">
        <v>3.1967054263565893</v>
      </c>
      <c r="J65" s="60">
        <v>3.6209426411738552</v>
      </c>
      <c r="K65" s="42">
        <v>75.943830570902392</v>
      </c>
      <c r="L65" s="60">
        <v>92.962328767123296</v>
      </c>
    </row>
    <row r="66" spans="1:12" ht="16.5" thickTop="1" thickBot="1">
      <c r="A66" s="2006"/>
      <c r="B66" s="2005"/>
      <c r="C66" s="1316" t="s">
        <v>1439</v>
      </c>
      <c r="D66" s="1317">
        <v>51</v>
      </c>
      <c r="E66" s="147">
        <v>4124</v>
      </c>
      <c r="F66" s="1324">
        <v>6957</v>
      </c>
      <c r="G66" s="148">
        <v>12755</v>
      </c>
      <c r="H66" s="724">
        <v>21330</v>
      </c>
      <c r="I66" s="62">
        <v>3.092870999030068</v>
      </c>
      <c r="J66" s="60">
        <v>3.0659767141009056</v>
      </c>
      <c r="K66" s="42">
        <v>138.17571227385983</v>
      </c>
      <c r="L66" s="60">
        <v>114.58501208702658</v>
      </c>
    </row>
    <row r="67" spans="1:12" ht="15.75" thickTop="1">
      <c r="A67" s="2007"/>
      <c r="B67" s="2008"/>
      <c r="C67" s="63" t="s">
        <v>1440</v>
      </c>
      <c r="D67" s="64">
        <v>447</v>
      </c>
      <c r="E67" s="147">
        <v>6152</v>
      </c>
      <c r="F67" s="725">
        <v>11047</v>
      </c>
      <c r="G67" s="148">
        <v>37287</v>
      </c>
      <c r="H67" s="724">
        <v>66728</v>
      </c>
      <c r="I67" s="1325">
        <v>6.0609557867360211</v>
      </c>
      <c r="J67" s="65">
        <v>6.0403729519326514</v>
      </c>
      <c r="K67" s="42">
        <v>46.1</v>
      </c>
      <c r="L67" s="65">
        <v>42.814154181771521</v>
      </c>
    </row>
    <row r="70" spans="1:12">
      <c r="B70" s="54"/>
    </row>
    <row r="71" spans="1:12">
      <c r="E71" s="144"/>
      <c r="G71" s="144"/>
      <c r="H71" s="726"/>
    </row>
    <row r="72" spans="1:12">
      <c r="H72" s="726"/>
      <c r="K72" s="144"/>
    </row>
    <row r="73" spans="1:12">
      <c r="E73" s="144"/>
      <c r="F73" s="727"/>
      <c r="H73" s="726"/>
    </row>
    <row r="74" spans="1:12">
      <c r="C74" s="728"/>
      <c r="D74" s="728"/>
      <c r="F74" s="729"/>
      <c r="H74" s="729"/>
    </row>
    <row r="77" spans="1:12">
      <c r="F77" s="730"/>
      <c r="I77" s="728"/>
    </row>
    <row r="79" spans="1:12">
      <c r="F79" s="729"/>
    </row>
    <row r="80" spans="1:12">
      <c r="F80" s="729"/>
    </row>
    <row r="87" spans="4:9">
      <c r="E87" s="728"/>
      <c r="I87" s="728"/>
    </row>
    <row r="88" spans="4:9">
      <c r="F88" s="726"/>
    </row>
    <row r="89" spans="4:9">
      <c r="D89" s="33"/>
      <c r="I89" s="728"/>
    </row>
    <row r="90" spans="4:9">
      <c r="D90" s="33"/>
    </row>
    <row r="91" spans="4:9">
      <c r="D91" s="33"/>
    </row>
    <row r="92" spans="4:9">
      <c r="D92" s="33"/>
    </row>
    <row r="93" spans="4:9">
      <c r="D93" s="33"/>
    </row>
    <row r="94" spans="4:9">
      <c r="D94" s="33"/>
    </row>
    <row r="95" spans="4:9">
      <c r="D95" s="33"/>
    </row>
    <row r="96" spans="4:9">
      <c r="G96" s="728"/>
    </row>
  </sheetData>
  <mergeCells count="36">
    <mergeCell ref="A56:A59"/>
    <mergeCell ref="B56:B59"/>
    <mergeCell ref="A60:A63"/>
    <mergeCell ref="B60:B63"/>
    <mergeCell ref="A64:B67"/>
    <mergeCell ref="A44:A47"/>
    <mergeCell ref="B44:B47"/>
    <mergeCell ref="A48:A51"/>
    <mergeCell ref="B48:B51"/>
    <mergeCell ref="A52:A55"/>
    <mergeCell ref="B52:B55"/>
    <mergeCell ref="A32:A35"/>
    <mergeCell ref="B32:B35"/>
    <mergeCell ref="A36:A39"/>
    <mergeCell ref="B36:B39"/>
    <mergeCell ref="A40:A43"/>
    <mergeCell ref="B40:B43"/>
    <mergeCell ref="A20:A23"/>
    <mergeCell ref="B20:B23"/>
    <mergeCell ref="A24:A27"/>
    <mergeCell ref="B24:B27"/>
    <mergeCell ref="A28:A31"/>
    <mergeCell ref="B28:B31"/>
    <mergeCell ref="K6:L6"/>
    <mergeCell ref="A8:A11"/>
    <mergeCell ref="B8:B11"/>
    <mergeCell ref="A12:A15"/>
    <mergeCell ref="B12:B15"/>
    <mergeCell ref="E6:F6"/>
    <mergeCell ref="G6:H6"/>
    <mergeCell ref="I6:J6"/>
    <mergeCell ref="A16:A19"/>
    <mergeCell ref="B16:B19"/>
    <mergeCell ref="A6:A7"/>
    <mergeCell ref="B6:B7"/>
    <mergeCell ref="C6:D6"/>
  </mergeCells>
  <pageMargins left="0.64" right="0.23622047244094491" top="0.2" bottom="0.2" header="0.31496062992125984" footer="0.2"/>
  <pageSetup paperSize="9" scale="94" orientation="landscape" r:id="rId1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7353-2B44-47D2-A514-DE020CB33923}">
  <sheetPr>
    <tabColor theme="4" tint="0.59999389629810485"/>
  </sheetPr>
  <dimension ref="A1:N20"/>
  <sheetViews>
    <sheetView zoomScaleNormal="100" workbookViewId="0">
      <selection activeCell="D14" sqref="D14"/>
    </sheetView>
  </sheetViews>
  <sheetFormatPr defaultColWidth="55.28515625" defaultRowHeight="12.75"/>
  <cols>
    <col min="1" max="1" width="55.28515625" style="3"/>
    <col min="2" max="2" width="55.28515625" style="1297"/>
    <col min="3" max="3" width="13.7109375" style="3" customWidth="1"/>
    <col min="4" max="4" width="15.5703125" style="3" customWidth="1"/>
    <col min="5" max="258" width="55.28515625" style="3"/>
    <col min="259" max="259" width="13.7109375" style="3" customWidth="1"/>
    <col min="260" max="260" width="15.5703125" style="3" customWidth="1"/>
    <col min="261" max="514" width="55.28515625" style="3"/>
    <col min="515" max="515" width="13.7109375" style="3" customWidth="1"/>
    <col min="516" max="516" width="15.5703125" style="3" customWidth="1"/>
    <col min="517" max="770" width="55.28515625" style="3"/>
    <col min="771" max="771" width="13.7109375" style="3" customWidth="1"/>
    <col min="772" max="772" width="15.5703125" style="3" customWidth="1"/>
    <col min="773" max="1026" width="55.28515625" style="3"/>
    <col min="1027" max="1027" width="13.7109375" style="3" customWidth="1"/>
    <col min="1028" max="1028" width="15.5703125" style="3" customWidth="1"/>
    <col min="1029" max="1282" width="55.28515625" style="3"/>
    <col min="1283" max="1283" width="13.7109375" style="3" customWidth="1"/>
    <col min="1284" max="1284" width="15.5703125" style="3" customWidth="1"/>
    <col min="1285" max="1538" width="55.28515625" style="3"/>
    <col min="1539" max="1539" width="13.7109375" style="3" customWidth="1"/>
    <col min="1540" max="1540" width="15.5703125" style="3" customWidth="1"/>
    <col min="1541" max="1794" width="55.28515625" style="3"/>
    <col min="1795" max="1795" width="13.7109375" style="3" customWidth="1"/>
    <col min="1796" max="1796" width="15.5703125" style="3" customWidth="1"/>
    <col min="1797" max="2050" width="55.28515625" style="3"/>
    <col min="2051" max="2051" width="13.7109375" style="3" customWidth="1"/>
    <col min="2052" max="2052" width="15.5703125" style="3" customWidth="1"/>
    <col min="2053" max="2306" width="55.28515625" style="3"/>
    <col min="2307" max="2307" width="13.7109375" style="3" customWidth="1"/>
    <col min="2308" max="2308" width="15.5703125" style="3" customWidth="1"/>
    <col min="2309" max="2562" width="55.28515625" style="3"/>
    <col min="2563" max="2563" width="13.7109375" style="3" customWidth="1"/>
    <col min="2564" max="2564" width="15.5703125" style="3" customWidth="1"/>
    <col min="2565" max="2818" width="55.28515625" style="3"/>
    <col min="2819" max="2819" width="13.7109375" style="3" customWidth="1"/>
    <col min="2820" max="2820" width="15.5703125" style="3" customWidth="1"/>
    <col min="2821" max="3074" width="55.28515625" style="3"/>
    <col min="3075" max="3075" width="13.7109375" style="3" customWidth="1"/>
    <col min="3076" max="3076" width="15.5703125" style="3" customWidth="1"/>
    <col min="3077" max="3330" width="55.28515625" style="3"/>
    <col min="3331" max="3331" width="13.7109375" style="3" customWidth="1"/>
    <col min="3332" max="3332" width="15.5703125" style="3" customWidth="1"/>
    <col min="3333" max="3586" width="55.28515625" style="3"/>
    <col min="3587" max="3587" width="13.7109375" style="3" customWidth="1"/>
    <col min="3588" max="3588" width="15.5703125" style="3" customWidth="1"/>
    <col min="3589" max="3842" width="55.28515625" style="3"/>
    <col min="3843" max="3843" width="13.7109375" style="3" customWidth="1"/>
    <col min="3844" max="3844" width="15.5703125" style="3" customWidth="1"/>
    <col min="3845" max="4098" width="55.28515625" style="3"/>
    <col min="4099" max="4099" width="13.7109375" style="3" customWidth="1"/>
    <col min="4100" max="4100" width="15.5703125" style="3" customWidth="1"/>
    <col min="4101" max="4354" width="55.28515625" style="3"/>
    <col min="4355" max="4355" width="13.7109375" style="3" customWidth="1"/>
    <col min="4356" max="4356" width="15.5703125" style="3" customWidth="1"/>
    <col min="4357" max="4610" width="55.28515625" style="3"/>
    <col min="4611" max="4611" width="13.7109375" style="3" customWidth="1"/>
    <col min="4612" max="4612" width="15.5703125" style="3" customWidth="1"/>
    <col min="4613" max="4866" width="55.28515625" style="3"/>
    <col min="4867" max="4867" width="13.7109375" style="3" customWidth="1"/>
    <col min="4868" max="4868" width="15.5703125" style="3" customWidth="1"/>
    <col min="4869" max="5122" width="55.28515625" style="3"/>
    <col min="5123" max="5123" width="13.7109375" style="3" customWidth="1"/>
    <col min="5124" max="5124" width="15.5703125" style="3" customWidth="1"/>
    <col min="5125" max="5378" width="55.28515625" style="3"/>
    <col min="5379" max="5379" width="13.7109375" style="3" customWidth="1"/>
    <col min="5380" max="5380" width="15.5703125" style="3" customWidth="1"/>
    <col min="5381" max="5634" width="55.28515625" style="3"/>
    <col min="5635" max="5635" width="13.7109375" style="3" customWidth="1"/>
    <col min="5636" max="5636" width="15.5703125" style="3" customWidth="1"/>
    <col min="5637" max="5890" width="55.28515625" style="3"/>
    <col min="5891" max="5891" width="13.7109375" style="3" customWidth="1"/>
    <col min="5892" max="5892" width="15.5703125" style="3" customWidth="1"/>
    <col min="5893" max="6146" width="55.28515625" style="3"/>
    <col min="6147" max="6147" width="13.7109375" style="3" customWidth="1"/>
    <col min="6148" max="6148" width="15.5703125" style="3" customWidth="1"/>
    <col min="6149" max="6402" width="55.28515625" style="3"/>
    <col min="6403" max="6403" width="13.7109375" style="3" customWidth="1"/>
    <col min="6404" max="6404" width="15.5703125" style="3" customWidth="1"/>
    <col min="6405" max="6658" width="55.28515625" style="3"/>
    <col min="6659" max="6659" width="13.7109375" style="3" customWidth="1"/>
    <col min="6660" max="6660" width="15.5703125" style="3" customWidth="1"/>
    <col min="6661" max="6914" width="55.28515625" style="3"/>
    <col min="6915" max="6915" width="13.7109375" style="3" customWidth="1"/>
    <col min="6916" max="6916" width="15.5703125" style="3" customWidth="1"/>
    <col min="6917" max="7170" width="55.28515625" style="3"/>
    <col min="7171" max="7171" width="13.7109375" style="3" customWidth="1"/>
    <col min="7172" max="7172" width="15.5703125" style="3" customWidth="1"/>
    <col min="7173" max="7426" width="55.28515625" style="3"/>
    <col min="7427" max="7427" width="13.7109375" style="3" customWidth="1"/>
    <col min="7428" max="7428" width="15.5703125" style="3" customWidth="1"/>
    <col min="7429" max="7682" width="55.28515625" style="3"/>
    <col min="7683" max="7683" width="13.7109375" style="3" customWidth="1"/>
    <col min="7684" max="7684" width="15.5703125" style="3" customWidth="1"/>
    <col min="7685" max="7938" width="55.28515625" style="3"/>
    <col min="7939" max="7939" width="13.7109375" style="3" customWidth="1"/>
    <col min="7940" max="7940" width="15.5703125" style="3" customWidth="1"/>
    <col min="7941" max="8194" width="55.28515625" style="3"/>
    <col min="8195" max="8195" width="13.7109375" style="3" customWidth="1"/>
    <col min="8196" max="8196" width="15.5703125" style="3" customWidth="1"/>
    <col min="8197" max="8450" width="55.28515625" style="3"/>
    <col min="8451" max="8451" width="13.7109375" style="3" customWidth="1"/>
    <col min="8452" max="8452" width="15.5703125" style="3" customWidth="1"/>
    <col min="8453" max="8706" width="55.28515625" style="3"/>
    <col min="8707" max="8707" width="13.7109375" style="3" customWidth="1"/>
    <col min="8708" max="8708" width="15.5703125" style="3" customWidth="1"/>
    <col min="8709" max="8962" width="55.28515625" style="3"/>
    <col min="8963" max="8963" width="13.7109375" style="3" customWidth="1"/>
    <col min="8964" max="8964" width="15.5703125" style="3" customWidth="1"/>
    <col min="8965" max="9218" width="55.28515625" style="3"/>
    <col min="9219" max="9219" width="13.7109375" style="3" customWidth="1"/>
    <col min="9220" max="9220" width="15.5703125" style="3" customWidth="1"/>
    <col min="9221" max="9474" width="55.28515625" style="3"/>
    <col min="9475" max="9475" width="13.7109375" style="3" customWidth="1"/>
    <col min="9476" max="9476" width="15.5703125" style="3" customWidth="1"/>
    <col min="9477" max="9730" width="55.28515625" style="3"/>
    <col min="9731" max="9731" width="13.7109375" style="3" customWidth="1"/>
    <col min="9732" max="9732" width="15.5703125" style="3" customWidth="1"/>
    <col min="9733" max="9986" width="55.28515625" style="3"/>
    <col min="9987" max="9987" width="13.7109375" style="3" customWidth="1"/>
    <col min="9988" max="9988" width="15.5703125" style="3" customWidth="1"/>
    <col min="9989" max="10242" width="55.28515625" style="3"/>
    <col min="10243" max="10243" width="13.7109375" style="3" customWidth="1"/>
    <col min="10244" max="10244" width="15.5703125" style="3" customWidth="1"/>
    <col min="10245" max="10498" width="55.28515625" style="3"/>
    <col min="10499" max="10499" width="13.7109375" style="3" customWidth="1"/>
    <col min="10500" max="10500" width="15.5703125" style="3" customWidth="1"/>
    <col min="10501" max="10754" width="55.28515625" style="3"/>
    <col min="10755" max="10755" width="13.7109375" style="3" customWidth="1"/>
    <col min="10756" max="10756" width="15.5703125" style="3" customWidth="1"/>
    <col min="10757" max="11010" width="55.28515625" style="3"/>
    <col min="11011" max="11011" width="13.7109375" style="3" customWidth="1"/>
    <col min="11012" max="11012" width="15.5703125" style="3" customWidth="1"/>
    <col min="11013" max="11266" width="55.28515625" style="3"/>
    <col min="11267" max="11267" width="13.7109375" style="3" customWidth="1"/>
    <col min="11268" max="11268" width="15.5703125" style="3" customWidth="1"/>
    <col min="11269" max="11522" width="55.28515625" style="3"/>
    <col min="11523" max="11523" width="13.7109375" style="3" customWidth="1"/>
    <col min="11524" max="11524" width="15.5703125" style="3" customWidth="1"/>
    <col min="11525" max="11778" width="55.28515625" style="3"/>
    <col min="11779" max="11779" width="13.7109375" style="3" customWidth="1"/>
    <col min="11780" max="11780" width="15.5703125" style="3" customWidth="1"/>
    <col min="11781" max="12034" width="55.28515625" style="3"/>
    <col min="12035" max="12035" width="13.7109375" style="3" customWidth="1"/>
    <col min="12036" max="12036" width="15.5703125" style="3" customWidth="1"/>
    <col min="12037" max="12290" width="55.28515625" style="3"/>
    <col min="12291" max="12291" width="13.7109375" style="3" customWidth="1"/>
    <col min="12292" max="12292" width="15.5703125" style="3" customWidth="1"/>
    <col min="12293" max="12546" width="55.28515625" style="3"/>
    <col min="12547" max="12547" width="13.7109375" style="3" customWidth="1"/>
    <col min="12548" max="12548" width="15.5703125" style="3" customWidth="1"/>
    <col min="12549" max="12802" width="55.28515625" style="3"/>
    <col min="12803" max="12803" width="13.7109375" style="3" customWidth="1"/>
    <col min="12804" max="12804" width="15.5703125" style="3" customWidth="1"/>
    <col min="12805" max="13058" width="55.28515625" style="3"/>
    <col min="13059" max="13059" width="13.7109375" style="3" customWidth="1"/>
    <col min="13060" max="13060" width="15.5703125" style="3" customWidth="1"/>
    <col min="13061" max="13314" width="55.28515625" style="3"/>
    <col min="13315" max="13315" width="13.7109375" style="3" customWidth="1"/>
    <col min="13316" max="13316" width="15.5703125" style="3" customWidth="1"/>
    <col min="13317" max="13570" width="55.28515625" style="3"/>
    <col min="13571" max="13571" width="13.7109375" style="3" customWidth="1"/>
    <col min="13572" max="13572" width="15.5703125" style="3" customWidth="1"/>
    <col min="13573" max="13826" width="55.28515625" style="3"/>
    <col min="13827" max="13827" width="13.7109375" style="3" customWidth="1"/>
    <col min="13828" max="13828" width="15.5703125" style="3" customWidth="1"/>
    <col min="13829" max="14082" width="55.28515625" style="3"/>
    <col min="14083" max="14083" width="13.7109375" style="3" customWidth="1"/>
    <col min="14084" max="14084" width="15.5703125" style="3" customWidth="1"/>
    <col min="14085" max="14338" width="55.28515625" style="3"/>
    <col min="14339" max="14339" width="13.7109375" style="3" customWidth="1"/>
    <col min="14340" max="14340" width="15.5703125" style="3" customWidth="1"/>
    <col min="14341" max="14594" width="55.28515625" style="3"/>
    <col min="14595" max="14595" width="13.7109375" style="3" customWidth="1"/>
    <col min="14596" max="14596" width="15.5703125" style="3" customWidth="1"/>
    <col min="14597" max="14850" width="55.28515625" style="3"/>
    <col min="14851" max="14851" width="13.7109375" style="3" customWidth="1"/>
    <col min="14852" max="14852" width="15.5703125" style="3" customWidth="1"/>
    <col min="14853" max="15106" width="55.28515625" style="3"/>
    <col min="15107" max="15107" width="13.7109375" style="3" customWidth="1"/>
    <col min="15108" max="15108" width="15.5703125" style="3" customWidth="1"/>
    <col min="15109" max="15362" width="55.28515625" style="3"/>
    <col min="15363" max="15363" width="13.7109375" style="3" customWidth="1"/>
    <col min="15364" max="15364" width="15.5703125" style="3" customWidth="1"/>
    <col min="15365" max="15618" width="55.28515625" style="3"/>
    <col min="15619" max="15619" width="13.7109375" style="3" customWidth="1"/>
    <col min="15620" max="15620" width="15.5703125" style="3" customWidth="1"/>
    <col min="15621" max="15874" width="55.28515625" style="3"/>
    <col min="15875" max="15875" width="13.7109375" style="3" customWidth="1"/>
    <col min="15876" max="15876" width="15.5703125" style="3" customWidth="1"/>
    <col min="15877" max="16130" width="55.28515625" style="3"/>
    <col min="16131" max="16131" width="13.7109375" style="3" customWidth="1"/>
    <col min="16132" max="16132" width="15.5703125" style="3" customWidth="1"/>
    <col min="16133" max="16384" width="55.28515625" style="3"/>
  </cols>
  <sheetData>
    <row r="1" spans="1:14">
      <c r="A1" s="1289" t="s">
        <v>0</v>
      </c>
      <c r="B1" s="1290" t="str">
        <f>+'[2]Kapacit i korišć-UKUPNO TAB 6A '!C1</f>
        <v>КБЦ "Др Драгиша Мишовић - Дедиње"</v>
      </c>
      <c r="D1" s="1291"/>
      <c r="E1" s="1291"/>
      <c r="F1" s="1291"/>
      <c r="G1" s="1291"/>
      <c r="H1" s="1292"/>
    </row>
    <row r="2" spans="1:14">
      <c r="A2" s="1289" t="s">
        <v>1</v>
      </c>
      <c r="B2" s="1290">
        <f>+'[3]Kapacit i korišć-UKUPNO TAB 6A '!C2</f>
        <v>7044445</v>
      </c>
      <c r="D2" s="1291"/>
      <c r="E2" s="1291"/>
      <c r="F2" s="1291"/>
      <c r="G2" s="1291"/>
      <c r="H2" s="1292"/>
    </row>
    <row r="3" spans="1:14">
      <c r="A3" s="1289" t="s">
        <v>2</v>
      </c>
      <c r="B3" s="1133" t="s">
        <v>7721</v>
      </c>
      <c r="D3" s="1291"/>
      <c r="E3" s="1291"/>
      <c r="F3" s="1291"/>
      <c r="G3" s="1291"/>
      <c r="H3" s="1292"/>
    </row>
    <row r="4" spans="1:14" ht="15">
      <c r="A4" s="1289" t="s">
        <v>7703</v>
      </c>
      <c r="B4" s="1293" t="s">
        <v>7704</v>
      </c>
      <c r="D4" s="1294"/>
      <c r="E4" s="1294"/>
      <c r="F4" s="1295"/>
      <c r="G4" s="1295"/>
      <c r="H4" s="1296"/>
    </row>
    <row r="5" spans="1:14" ht="14.25">
      <c r="I5" s="1298"/>
      <c r="J5" s="1294"/>
      <c r="K5" s="1294"/>
      <c r="L5" s="1294"/>
      <c r="M5" s="1294"/>
      <c r="N5" s="1296"/>
    </row>
    <row r="7" spans="1:14">
      <c r="A7" s="1299" t="s">
        <v>7722</v>
      </c>
      <c r="B7" s="1299" t="s">
        <v>1499</v>
      </c>
    </row>
    <row r="8" spans="1:14" ht="15.75">
      <c r="A8" s="1300" t="s">
        <v>7705</v>
      </c>
      <c r="B8" s="1301"/>
    </row>
    <row r="9" spans="1:14" ht="15.75">
      <c r="A9" s="1302" t="s">
        <v>7706</v>
      </c>
      <c r="B9" s="1301">
        <v>81</v>
      </c>
    </row>
    <row r="10" spans="1:14" ht="25.5">
      <c r="A10" s="1300" t="s">
        <v>7707</v>
      </c>
      <c r="B10" s="1301">
        <v>81</v>
      </c>
    </row>
    <row r="11" spans="1:14" ht="25.5">
      <c r="A11" s="1300" t="s">
        <v>7708</v>
      </c>
      <c r="B11" s="1301">
        <v>77</v>
      </c>
    </row>
    <row r="12" spans="1:14" ht="25.5">
      <c r="A12" s="1300" t="s">
        <v>7709</v>
      </c>
      <c r="B12" s="1301">
        <v>4</v>
      </c>
    </row>
    <row r="13" spans="1:14" ht="25.5">
      <c r="A13" s="1300" t="s">
        <v>7710</v>
      </c>
      <c r="B13" s="1301"/>
    </row>
    <row r="14" spans="1:14" ht="15.75">
      <c r="A14" s="1300" t="s">
        <v>7711</v>
      </c>
      <c r="B14" s="1303">
        <v>9</v>
      </c>
    </row>
    <row r="15" spans="1:14" ht="15.75">
      <c r="A15" s="1300" t="s">
        <v>7712</v>
      </c>
      <c r="B15" s="1303"/>
    </row>
    <row r="16" spans="1:14" ht="25.5">
      <c r="A16" s="1302" t="s">
        <v>7713</v>
      </c>
      <c r="B16" s="1303"/>
    </row>
    <row r="17" spans="1:2" ht="26.25">
      <c r="A17" s="1304" t="s">
        <v>7714</v>
      </c>
      <c r="B17" s="1305"/>
    </row>
    <row r="18" spans="1:2" ht="26.25">
      <c r="A18" s="1304" t="s">
        <v>7715</v>
      </c>
      <c r="B18" s="1305"/>
    </row>
    <row r="19" spans="1:2" s="1306" customFormat="1" ht="26.25">
      <c r="A19" s="1304" t="s">
        <v>7716</v>
      </c>
      <c r="B19" s="1305" t="s">
        <v>7720</v>
      </c>
    </row>
    <row r="20" spans="1:2">
      <c r="B20" s="759"/>
    </row>
  </sheetData>
  <pageMargins left="0.7" right="0.7" top="0.75" bottom="0.75" header="0.3" footer="0.3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I20"/>
  <sheetViews>
    <sheetView workbookViewId="0">
      <selection activeCell="K10" sqref="K10"/>
    </sheetView>
  </sheetViews>
  <sheetFormatPr defaultRowHeight="12.75"/>
  <cols>
    <col min="1" max="1" width="8.140625" style="73" customWidth="1"/>
    <col min="2" max="2" width="24.140625" style="73" customWidth="1"/>
    <col min="3" max="4" width="10.140625" style="73" customWidth="1"/>
    <col min="5" max="5" width="9.7109375" style="75" customWidth="1"/>
    <col min="6" max="6" width="10.28515625" style="73" customWidth="1"/>
    <col min="7" max="7" width="9.7109375" style="75" customWidth="1"/>
    <col min="8" max="256" width="9.140625" style="73"/>
    <col min="257" max="257" width="8.140625" style="73" customWidth="1"/>
    <col min="258" max="258" width="24.140625" style="73" customWidth="1"/>
    <col min="259" max="260" width="10.140625" style="73" customWidth="1"/>
    <col min="261" max="261" width="9.7109375" style="73" customWidth="1"/>
    <col min="262" max="262" width="10.28515625" style="73" customWidth="1"/>
    <col min="263" max="263" width="9.7109375" style="73" customWidth="1"/>
    <col min="264" max="512" width="9.140625" style="73"/>
    <col min="513" max="513" width="8.140625" style="73" customWidth="1"/>
    <col min="514" max="514" width="24.140625" style="73" customWidth="1"/>
    <col min="515" max="516" width="10.140625" style="73" customWidth="1"/>
    <col min="517" max="517" width="9.7109375" style="73" customWidth="1"/>
    <col min="518" max="518" width="10.28515625" style="73" customWidth="1"/>
    <col min="519" max="519" width="9.7109375" style="73" customWidth="1"/>
    <col min="520" max="768" width="9.140625" style="73"/>
    <col min="769" max="769" width="8.140625" style="73" customWidth="1"/>
    <col min="770" max="770" width="24.140625" style="73" customWidth="1"/>
    <col min="771" max="772" width="10.140625" style="73" customWidth="1"/>
    <col min="773" max="773" width="9.7109375" style="73" customWidth="1"/>
    <col min="774" max="774" width="10.28515625" style="73" customWidth="1"/>
    <col min="775" max="775" width="9.7109375" style="73" customWidth="1"/>
    <col min="776" max="1024" width="9.140625" style="73"/>
    <col min="1025" max="1025" width="8.140625" style="73" customWidth="1"/>
    <col min="1026" max="1026" width="24.140625" style="73" customWidth="1"/>
    <col min="1027" max="1028" width="10.140625" style="73" customWidth="1"/>
    <col min="1029" max="1029" width="9.7109375" style="73" customWidth="1"/>
    <col min="1030" max="1030" width="10.28515625" style="73" customWidth="1"/>
    <col min="1031" max="1031" width="9.7109375" style="73" customWidth="1"/>
    <col min="1032" max="1280" width="9.140625" style="73"/>
    <col min="1281" max="1281" width="8.140625" style="73" customWidth="1"/>
    <col min="1282" max="1282" width="24.140625" style="73" customWidth="1"/>
    <col min="1283" max="1284" width="10.140625" style="73" customWidth="1"/>
    <col min="1285" max="1285" width="9.7109375" style="73" customWidth="1"/>
    <col min="1286" max="1286" width="10.28515625" style="73" customWidth="1"/>
    <col min="1287" max="1287" width="9.7109375" style="73" customWidth="1"/>
    <col min="1288" max="1536" width="9.140625" style="73"/>
    <col min="1537" max="1537" width="8.140625" style="73" customWidth="1"/>
    <col min="1538" max="1538" width="24.140625" style="73" customWidth="1"/>
    <col min="1539" max="1540" width="10.140625" style="73" customWidth="1"/>
    <col min="1541" max="1541" width="9.7109375" style="73" customWidth="1"/>
    <col min="1542" max="1542" width="10.28515625" style="73" customWidth="1"/>
    <col min="1543" max="1543" width="9.7109375" style="73" customWidth="1"/>
    <col min="1544" max="1792" width="9.140625" style="73"/>
    <col min="1793" max="1793" width="8.140625" style="73" customWidth="1"/>
    <col min="1794" max="1794" width="24.140625" style="73" customWidth="1"/>
    <col min="1795" max="1796" width="10.140625" style="73" customWidth="1"/>
    <col min="1797" max="1797" width="9.7109375" style="73" customWidth="1"/>
    <col min="1798" max="1798" width="10.28515625" style="73" customWidth="1"/>
    <col min="1799" max="1799" width="9.7109375" style="73" customWidth="1"/>
    <col min="1800" max="2048" width="9.140625" style="73"/>
    <col min="2049" max="2049" width="8.140625" style="73" customWidth="1"/>
    <col min="2050" max="2050" width="24.140625" style="73" customWidth="1"/>
    <col min="2051" max="2052" width="10.140625" style="73" customWidth="1"/>
    <col min="2053" max="2053" width="9.7109375" style="73" customWidth="1"/>
    <col min="2054" max="2054" width="10.28515625" style="73" customWidth="1"/>
    <col min="2055" max="2055" width="9.7109375" style="73" customWidth="1"/>
    <col min="2056" max="2304" width="9.140625" style="73"/>
    <col min="2305" max="2305" width="8.140625" style="73" customWidth="1"/>
    <col min="2306" max="2306" width="24.140625" style="73" customWidth="1"/>
    <col min="2307" max="2308" width="10.140625" style="73" customWidth="1"/>
    <col min="2309" max="2309" width="9.7109375" style="73" customWidth="1"/>
    <col min="2310" max="2310" width="10.28515625" style="73" customWidth="1"/>
    <col min="2311" max="2311" width="9.7109375" style="73" customWidth="1"/>
    <col min="2312" max="2560" width="9.140625" style="73"/>
    <col min="2561" max="2561" width="8.140625" style="73" customWidth="1"/>
    <col min="2562" max="2562" width="24.140625" style="73" customWidth="1"/>
    <col min="2563" max="2564" width="10.140625" style="73" customWidth="1"/>
    <col min="2565" max="2565" width="9.7109375" style="73" customWidth="1"/>
    <col min="2566" max="2566" width="10.28515625" style="73" customWidth="1"/>
    <col min="2567" max="2567" width="9.7109375" style="73" customWidth="1"/>
    <col min="2568" max="2816" width="9.140625" style="73"/>
    <col min="2817" max="2817" width="8.140625" style="73" customWidth="1"/>
    <col min="2818" max="2818" width="24.140625" style="73" customWidth="1"/>
    <col min="2819" max="2820" width="10.140625" style="73" customWidth="1"/>
    <col min="2821" max="2821" width="9.7109375" style="73" customWidth="1"/>
    <col min="2822" max="2822" width="10.28515625" style="73" customWidth="1"/>
    <col min="2823" max="2823" width="9.7109375" style="73" customWidth="1"/>
    <col min="2824" max="3072" width="9.140625" style="73"/>
    <col min="3073" max="3073" width="8.140625" style="73" customWidth="1"/>
    <col min="3074" max="3074" width="24.140625" style="73" customWidth="1"/>
    <col min="3075" max="3076" width="10.140625" style="73" customWidth="1"/>
    <col min="3077" max="3077" width="9.7109375" style="73" customWidth="1"/>
    <col min="3078" max="3078" width="10.28515625" style="73" customWidth="1"/>
    <col min="3079" max="3079" width="9.7109375" style="73" customWidth="1"/>
    <col min="3080" max="3328" width="9.140625" style="73"/>
    <col min="3329" max="3329" width="8.140625" style="73" customWidth="1"/>
    <col min="3330" max="3330" width="24.140625" style="73" customWidth="1"/>
    <col min="3331" max="3332" width="10.140625" style="73" customWidth="1"/>
    <col min="3333" max="3333" width="9.7109375" style="73" customWidth="1"/>
    <col min="3334" max="3334" width="10.28515625" style="73" customWidth="1"/>
    <col min="3335" max="3335" width="9.7109375" style="73" customWidth="1"/>
    <col min="3336" max="3584" width="9.140625" style="73"/>
    <col min="3585" max="3585" width="8.140625" style="73" customWidth="1"/>
    <col min="3586" max="3586" width="24.140625" style="73" customWidth="1"/>
    <col min="3587" max="3588" width="10.140625" style="73" customWidth="1"/>
    <col min="3589" max="3589" width="9.7109375" style="73" customWidth="1"/>
    <col min="3590" max="3590" width="10.28515625" style="73" customWidth="1"/>
    <col min="3591" max="3591" width="9.7109375" style="73" customWidth="1"/>
    <col min="3592" max="3840" width="9.140625" style="73"/>
    <col min="3841" max="3841" width="8.140625" style="73" customWidth="1"/>
    <col min="3842" max="3842" width="24.140625" style="73" customWidth="1"/>
    <col min="3843" max="3844" width="10.140625" style="73" customWidth="1"/>
    <col min="3845" max="3845" width="9.7109375" style="73" customWidth="1"/>
    <col min="3846" max="3846" width="10.28515625" style="73" customWidth="1"/>
    <col min="3847" max="3847" width="9.7109375" style="73" customWidth="1"/>
    <col min="3848" max="4096" width="9.140625" style="73"/>
    <col min="4097" max="4097" width="8.140625" style="73" customWidth="1"/>
    <col min="4098" max="4098" width="24.140625" style="73" customWidth="1"/>
    <col min="4099" max="4100" width="10.140625" style="73" customWidth="1"/>
    <col min="4101" max="4101" width="9.7109375" style="73" customWidth="1"/>
    <col min="4102" max="4102" width="10.28515625" style="73" customWidth="1"/>
    <col min="4103" max="4103" width="9.7109375" style="73" customWidth="1"/>
    <col min="4104" max="4352" width="9.140625" style="73"/>
    <col min="4353" max="4353" width="8.140625" style="73" customWidth="1"/>
    <col min="4354" max="4354" width="24.140625" style="73" customWidth="1"/>
    <col min="4355" max="4356" width="10.140625" style="73" customWidth="1"/>
    <col min="4357" max="4357" width="9.7109375" style="73" customWidth="1"/>
    <col min="4358" max="4358" width="10.28515625" style="73" customWidth="1"/>
    <col min="4359" max="4359" width="9.7109375" style="73" customWidth="1"/>
    <col min="4360" max="4608" width="9.140625" style="73"/>
    <col min="4609" max="4609" width="8.140625" style="73" customWidth="1"/>
    <col min="4610" max="4610" width="24.140625" style="73" customWidth="1"/>
    <col min="4611" max="4612" width="10.140625" style="73" customWidth="1"/>
    <col min="4613" max="4613" width="9.7109375" style="73" customWidth="1"/>
    <col min="4614" max="4614" width="10.28515625" style="73" customWidth="1"/>
    <col min="4615" max="4615" width="9.7109375" style="73" customWidth="1"/>
    <col min="4616" max="4864" width="9.140625" style="73"/>
    <col min="4865" max="4865" width="8.140625" style="73" customWidth="1"/>
    <col min="4866" max="4866" width="24.140625" style="73" customWidth="1"/>
    <col min="4867" max="4868" width="10.140625" style="73" customWidth="1"/>
    <col min="4869" max="4869" width="9.7109375" style="73" customWidth="1"/>
    <col min="4870" max="4870" width="10.28515625" style="73" customWidth="1"/>
    <col min="4871" max="4871" width="9.7109375" style="73" customWidth="1"/>
    <col min="4872" max="5120" width="9.140625" style="73"/>
    <col min="5121" max="5121" width="8.140625" style="73" customWidth="1"/>
    <col min="5122" max="5122" width="24.140625" style="73" customWidth="1"/>
    <col min="5123" max="5124" width="10.140625" style="73" customWidth="1"/>
    <col min="5125" max="5125" width="9.7109375" style="73" customWidth="1"/>
    <col min="5126" max="5126" width="10.28515625" style="73" customWidth="1"/>
    <col min="5127" max="5127" width="9.7109375" style="73" customWidth="1"/>
    <col min="5128" max="5376" width="9.140625" style="73"/>
    <col min="5377" max="5377" width="8.140625" style="73" customWidth="1"/>
    <col min="5378" max="5378" width="24.140625" style="73" customWidth="1"/>
    <col min="5379" max="5380" width="10.140625" style="73" customWidth="1"/>
    <col min="5381" max="5381" width="9.7109375" style="73" customWidth="1"/>
    <col min="5382" max="5382" width="10.28515625" style="73" customWidth="1"/>
    <col min="5383" max="5383" width="9.7109375" style="73" customWidth="1"/>
    <col min="5384" max="5632" width="9.140625" style="73"/>
    <col min="5633" max="5633" width="8.140625" style="73" customWidth="1"/>
    <col min="5634" max="5634" width="24.140625" style="73" customWidth="1"/>
    <col min="5635" max="5636" width="10.140625" style="73" customWidth="1"/>
    <col min="5637" max="5637" width="9.7109375" style="73" customWidth="1"/>
    <col min="5638" max="5638" width="10.28515625" style="73" customWidth="1"/>
    <col min="5639" max="5639" width="9.7109375" style="73" customWidth="1"/>
    <col min="5640" max="5888" width="9.140625" style="73"/>
    <col min="5889" max="5889" width="8.140625" style="73" customWidth="1"/>
    <col min="5890" max="5890" width="24.140625" style="73" customWidth="1"/>
    <col min="5891" max="5892" width="10.140625" style="73" customWidth="1"/>
    <col min="5893" max="5893" width="9.7109375" style="73" customWidth="1"/>
    <col min="5894" max="5894" width="10.28515625" style="73" customWidth="1"/>
    <col min="5895" max="5895" width="9.7109375" style="73" customWidth="1"/>
    <col min="5896" max="6144" width="9.140625" style="73"/>
    <col min="6145" max="6145" width="8.140625" style="73" customWidth="1"/>
    <col min="6146" max="6146" width="24.140625" style="73" customWidth="1"/>
    <col min="6147" max="6148" width="10.140625" style="73" customWidth="1"/>
    <col min="6149" max="6149" width="9.7109375" style="73" customWidth="1"/>
    <col min="6150" max="6150" width="10.28515625" style="73" customWidth="1"/>
    <col min="6151" max="6151" width="9.7109375" style="73" customWidth="1"/>
    <col min="6152" max="6400" width="9.140625" style="73"/>
    <col min="6401" max="6401" width="8.140625" style="73" customWidth="1"/>
    <col min="6402" max="6402" width="24.140625" style="73" customWidth="1"/>
    <col min="6403" max="6404" width="10.140625" style="73" customWidth="1"/>
    <col min="6405" max="6405" width="9.7109375" style="73" customWidth="1"/>
    <col min="6406" max="6406" width="10.28515625" style="73" customWidth="1"/>
    <col min="6407" max="6407" width="9.7109375" style="73" customWidth="1"/>
    <col min="6408" max="6656" width="9.140625" style="73"/>
    <col min="6657" max="6657" width="8.140625" style="73" customWidth="1"/>
    <col min="6658" max="6658" width="24.140625" style="73" customWidth="1"/>
    <col min="6659" max="6660" width="10.140625" style="73" customWidth="1"/>
    <col min="6661" max="6661" width="9.7109375" style="73" customWidth="1"/>
    <col min="6662" max="6662" width="10.28515625" style="73" customWidth="1"/>
    <col min="6663" max="6663" width="9.7109375" style="73" customWidth="1"/>
    <col min="6664" max="6912" width="9.140625" style="73"/>
    <col min="6913" max="6913" width="8.140625" style="73" customWidth="1"/>
    <col min="6914" max="6914" width="24.140625" style="73" customWidth="1"/>
    <col min="6915" max="6916" width="10.140625" style="73" customWidth="1"/>
    <col min="6917" max="6917" width="9.7109375" style="73" customWidth="1"/>
    <col min="6918" max="6918" width="10.28515625" style="73" customWidth="1"/>
    <col min="6919" max="6919" width="9.7109375" style="73" customWidth="1"/>
    <col min="6920" max="7168" width="9.140625" style="73"/>
    <col min="7169" max="7169" width="8.140625" style="73" customWidth="1"/>
    <col min="7170" max="7170" width="24.140625" style="73" customWidth="1"/>
    <col min="7171" max="7172" width="10.140625" style="73" customWidth="1"/>
    <col min="7173" max="7173" width="9.7109375" style="73" customWidth="1"/>
    <col min="7174" max="7174" width="10.28515625" style="73" customWidth="1"/>
    <col min="7175" max="7175" width="9.7109375" style="73" customWidth="1"/>
    <col min="7176" max="7424" width="9.140625" style="73"/>
    <col min="7425" max="7425" width="8.140625" style="73" customWidth="1"/>
    <col min="7426" max="7426" width="24.140625" style="73" customWidth="1"/>
    <col min="7427" max="7428" width="10.140625" style="73" customWidth="1"/>
    <col min="7429" max="7429" width="9.7109375" style="73" customWidth="1"/>
    <col min="7430" max="7430" width="10.28515625" style="73" customWidth="1"/>
    <col min="7431" max="7431" width="9.7109375" style="73" customWidth="1"/>
    <col min="7432" max="7680" width="9.140625" style="73"/>
    <col min="7681" max="7681" width="8.140625" style="73" customWidth="1"/>
    <col min="7682" max="7682" width="24.140625" style="73" customWidth="1"/>
    <col min="7683" max="7684" width="10.140625" style="73" customWidth="1"/>
    <col min="7685" max="7685" width="9.7109375" style="73" customWidth="1"/>
    <col min="7686" max="7686" width="10.28515625" style="73" customWidth="1"/>
    <col min="7687" max="7687" width="9.7109375" style="73" customWidth="1"/>
    <col min="7688" max="7936" width="9.140625" style="73"/>
    <col min="7937" max="7937" width="8.140625" style="73" customWidth="1"/>
    <col min="7938" max="7938" width="24.140625" style="73" customWidth="1"/>
    <col min="7939" max="7940" width="10.140625" style="73" customWidth="1"/>
    <col min="7941" max="7941" width="9.7109375" style="73" customWidth="1"/>
    <col min="7942" max="7942" width="10.28515625" style="73" customWidth="1"/>
    <col min="7943" max="7943" width="9.7109375" style="73" customWidth="1"/>
    <col min="7944" max="8192" width="9.140625" style="73"/>
    <col min="8193" max="8193" width="8.140625" style="73" customWidth="1"/>
    <col min="8194" max="8194" width="24.140625" style="73" customWidth="1"/>
    <col min="8195" max="8196" width="10.140625" style="73" customWidth="1"/>
    <col min="8197" max="8197" width="9.7109375" style="73" customWidth="1"/>
    <col min="8198" max="8198" width="10.28515625" style="73" customWidth="1"/>
    <col min="8199" max="8199" width="9.7109375" style="73" customWidth="1"/>
    <col min="8200" max="8448" width="9.140625" style="73"/>
    <col min="8449" max="8449" width="8.140625" style="73" customWidth="1"/>
    <col min="8450" max="8450" width="24.140625" style="73" customWidth="1"/>
    <col min="8451" max="8452" width="10.140625" style="73" customWidth="1"/>
    <col min="8453" max="8453" width="9.7109375" style="73" customWidth="1"/>
    <col min="8454" max="8454" width="10.28515625" style="73" customWidth="1"/>
    <col min="8455" max="8455" width="9.7109375" style="73" customWidth="1"/>
    <col min="8456" max="8704" width="9.140625" style="73"/>
    <col min="8705" max="8705" width="8.140625" style="73" customWidth="1"/>
    <col min="8706" max="8706" width="24.140625" style="73" customWidth="1"/>
    <col min="8707" max="8708" width="10.140625" style="73" customWidth="1"/>
    <col min="8709" max="8709" width="9.7109375" style="73" customWidth="1"/>
    <col min="8710" max="8710" width="10.28515625" style="73" customWidth="1"/>
    <col min="8711" max="8711" width="9.7109375" style="73" customWidth="1"/>
    <col min="8712" max="8960" width="9.140625" style="73"/>
    <col min="8961" max="8961" width="8.140625" style="73" customWidth="1"/>
    <col min="8962" max="8962" width="24.140625" style="73" customWidth="1"/>
    <col min="8963" max="8964" width="10.140625" style="73" customWidth="1"/>
    <col min="8965" max="8965" width="9.7109375" style="73" customWidth="1"/>
    <col min="8966" max="8966" width="10.28515625" style="73" customWidth="1"/>
    <col min="8967" max="8967" width="9.7109375" style="73" customWidth="1"/>
    <col min="8968" max="9216" width="9.140625" style="73"/>
    <col min="9217" max="9217" width="8.140625" style="73" customWidth="1"/>
    <col min="9218" max="9218" width="24.140625" style="73" customWidth="1"/>
    <col min="9219" max="9220" width="10.140625" style="73" customWidth="1"/>
    <col min="9221" max="9221" width="9.7109375" style="73" customWidth="1"/>
    <col min="9222" max="9222" width="10.28515625" style="73" customWidth="1"/>
    <col min="9223" max="9223" width="9.7109375" style="73" customWidth="1"/>
    <col min="9224" max="9472" width="9.140625" style="73"/>
    <col min="9473" max="9473" width="8.140625" style="73" customWidth="1"/>
    <col min="9474" max="9474" width="24.140625" style="73" customWidth="1"/>
    <col min="9475" max="9476" width="10.140625" style="73" customWidth="1"/>
    <col min="9477" max="9477" width="9.7109375" style="73" customWidth="1"/>
    <col min="9478" max="9478" width="10.28515625" style="73" customWidth="1"/>
    <col min="9479" max="9479" width="9.7109375" style="73" customWidth="1"/>
    <col min="9480" max="9728" width="9.140625" style="73"/>
    <col min="9729" max="9729" width="8.140625" style="73" customWidth="1"/>
    <col min="9730" max="9730" width="24.140625" style="73" customWidth="1"/>
    <col min="9731" max="9732" width="10.140625" style="73" customWidth="1"/>
    <col min="9733" max="9733" width="9.7109375" style="73" customWidth="1"/>
    <col min="9734" max="9734" width="10.28515625" style="73" customWidth="1"/>
    <col min="9735" max="9735" width="9.7109375" style="73" customWidth="1"/>
    <col min="9736" max="9984" width="9.140625" style="73"/>
    <col min="9985" max="9985" width="8.140625" style="73" customWidth="1"/>
    <col min="9986" max="9986" width="24.140625" style="73" customWidth="1"/>
    <col min="9987" max="9988" width="10.140625" style="73" customWidth="1"/>
    <col min="9989" max="9989" width="9.7109375" style="73" customWidth="1"/>
    <col min="9990" max="9990" width="10.28515625" style="73" customWidth="1"/>
    <col min="9991" max="9991" width="9.7109375" style="73" customWidth="1"/>
    <col min="9992" max="10240" width="9.140625" style="73"/>
    <col min="10241" max="10241" width="8.140625" style="73" customWidth="1"/>
    <col min="10242" max="10242" width="24.140625" style="73" customWidth="1"/>
    <col min="10243" max="10244" width="10.140625" style="73" customWidth="1"/>
    <col min="10245" max="10245" width="9.7109375" style="73" customWidth="1"/>
    <col min="10246" max="10246" width="10.28515625" style="73" customWidth="1"/>
    <col min="10247" max="10247" width="9.7109375" style="73" customWidth="1"/>
    <col min="10248" max="10496" width="9.140625" style="73"/>
    <col min="10497" max="10497" width="8.140625" style="73" customWidth="1"/>
    <col min="10498" max="10498" width="24.140625" style="73" customWidth="1"/>
    <col min="10499" max="10500" width="10.140625" style="73" customWidth="1"/>
    <col min="10501" max="10501" width="9.7109375" style="73" customWidth="1"/>
    <col min="10502" max="10502" width="10.28515625" style="73" customWidth="1"/>
    <col min="10503" max="10503" width="9.7109375" style="73" customWidth="1"/>
    <col min="10504" max="10752" width="9.140625" style="73"/>
    <col min="10753" max="10753" width="8.140625" style="73" customWidth="1"/>
    <col min="10754" max="10754" width="24.140625" style="73" customWidth="1"/>
    <col min="10755" max="10756" width="10.140625" style="73" customWidth="1"/>
    <col min="10757" max="10757" width="9.7109375" style="73" customWidth="1"/>
    <col min="10758" max="10758" width="10.28515625" style="73" customWidth="1"/>
    <col min="10759" max="10759" width="9.7109375" style="73" customWidth="1"/>
    <col min="10760" max="11008" width="9.140625" style="73"/>
    <col min="11009" max="11009" width="8.140625" style="73" customWidth="1"/>
    <col min="11010" max="11010" width="24.140625" style="73" customWidth="1"/>
    <col min="11011" max="11012" width="10.140625" style="73" customWidth="1"/>
    <col min="11013" max="11013" width="9.7109375" style="73" customWidth="1"/>
    <col min="11014" max="11014" width="10.28515625" style="73" customWidth="1"/>
    <col min="11015" max="11015" width="9.7109375" style="73" customWidth="1"/>
    <col min="11016" max="11264" width="9.140625" style="73"/>
    <col min="11265" max="11265" width="8.140625" style="73" customWidth="1"/>
    <col min="11266" max="11266" width="24.140625" style="73" customWidth="1"/>
    <col min="11267" max="11268" width="10.140625" style="73" customWidth="1"/>
    <col min="11269" max="11269" width="9.7109375" style="73" customWidth="1"/>
    <col min="11270" max="11270" width="10.28515625" style="73" customWidth="1"/>
    <col min="11271" max="11271" width="9.7109375" style="73" customWidth="1"/>
    <col min="11272" max="11520" width="9.140625" style="73"/>
    <col min="11521" max="11521" width="8.140625" style="73" customWidth="1"/>
    <col min="11522" max="11522" width="24.140625" style="73" customWidth="1"/>
    <col min="11523" max="11524" width="10.140625" style="73" customWidth="1"/>
    <col min="11525" max="11525" width="9.7109375" style="73" customWidth="1"/>
    <col min="11526" max="11526" width="10.28515625" style="73" customWidth="1"/>
    <col min="11527" max="11527" width="9.7109375" style="73" customWidth="1"/>
    <col min="11528" max="11776" width="9.140625" style="73"/>
    <col min="11777" max="11777" width="8.140625" style="73" customWidth="1"/>
    <col min="11778" max="11778" width="24.140625" style="73" customWidth="1"/>
    <col min="11779" max="11780" width="10.140625" style="73" customWidth="1"/>
    <col min="11781" max="11781" width="9.7109375" style="73" customWidth="1"/>
    <col min="11782" max="11782" width="10.28515625" style="73" customWidth="1"/>
    <col min="11783" max="11783" width="9.7109375" style="73" customWidth="1"/>
    <col min="11784" max="12032" width="9.140625" style="73"/>
    <col min="12033" max="12033" width="8.140625" style="73" customWidth="1"/>
    <col min="12034" max="12034" width="24.140625" style="73" customWidth="1"/>
    <col min="12035" max="12036" width="10.140625" style="73" customWidth="1"/>
    <col min="12037" max="12037" width="9.7109375" style="73" customWidth="1"/>
    <col min="12038" max="12038" width="10.28515625" style="73" customWidth="1"/>
    <col min="12039" max="12039" width="9.7109375" style="73" customWidth="1"/>
    <col min="12040" max="12288" width="9.140625" style="73"/>
    <col min="12289" max="12289" width="8.140625" style="73" customWidth="1"/>
    <col min="12290" max="12290" width="24.140625" style="73" customWidth="1"/>
    <col min="12291" max="12292" width="10.140625" style="73" customWidth="1"/>
    <col min="12293" max="12293" width="9.7109375" style="73" customWidth="1"/>
    <col min="12294" max="12294" width="10.28515625" style="73" customWidth="1"/>
    <col min="12295" max="12295" width="9.7109375" style="73" customWidth="1"/>
    <col min="12296" max="12544" width="9.140625" style="73"/>
    <col min="12545" max="12545" width="8.140625" style="73" customWidth="1"/>
    <col min="12546" max="12546" width="24.140625" style="73" customWidth="1"/>
    <col min="12547" max="12548" width="10.140625" style="73" customWidth="1"/>
    <col min="12549" max="12549" width="9.7109375" style="73" customWidth="1"/>
    <col min="12550" max="12550" width="10.28515625" style="73" customWidth="1"/>
    <col min="12551" max="12551" width="9.7109375" style="73" customWidth="1"/>
    <col min="12552" max="12800" width="9.140625" style="73"/>
    <col min="12801" max="12801" width="8.140625" style="73" customWidth="1"/>
    <col min="12802" max="12802" width="24.140625" style="73" customWidth="1"/>
    <col min="12803" max="12804" width="10.140625" style="73" customWidth="1"/>
    <col min="12805" max="12805" width="9.7109375" style="73" customWidth="1"/>
    <col min="12806" max="12806" width="10.28515625" style="73" customWidth="1"/>
    <col min="12807" max="12807" width="9.7109375" style="73" customWidth="1"/>
    <col min="12808" max="13056" width="9.140625" style="73"/>
    <col min="13057" max="13057" width="8.140625" style="73" customWidth="1"/>
    <col min="13058" max="13058" width="24.140625" style="73" customWidth="1"/>
    <col min="13059" max="13060" width="10.140625" style="73" customWidth="1"/>
    <col min="13061" max="13061" width="9.7109375" style="73" customWidth="1"/>
    <col min="13062" max="13062" width="10.28515625" style="73" customWidth="1"/>
    <col min="13063" max="13063" width="9.7109375" style="73" customWidth="1"/>
    <col min="13064" max="13312" width="9.140625" style="73"/>
    <col min="13313" max="13313" width="8.140625" style="73" customWidth="1"/>
    <col min="13314" max="13314" width="24.140625" style="73" customWidth="1"/>
    <col min="13315" max="13316" width="10.140625" style="73" customWidth="1"/>
    <col min="13317" max="13317" width="9.7109375" style="73" customWidth="1"/>
    <col min="13318" max="13318" width="10.28515625" style="73" customWidth="1"/>
    <col min="13319" max="13319" width="9.7109375" style="73" customWidth="1"/>
    <col min="13320" max="13568" width="9.140625" style="73"/>
    <col min="13569" max="13569" width="8.140625" style="73" customWidth="1"/>
    <col min="13570" max="13570" width="24.140625" style="73" customWidth="1"/>
    <col min="13571" max="13572" width="10.140625" style="73" customWidth="1"/>
    <col min="13573" max="13573" width="9.7109375" style="73" customWidth="1"/>
    <col min="13574" max="13574" width="10.28515625" style="73" customWidth="1"/>
    <col min="13575" max="13575" width="9.7109375" style="73" customWidth="1"/>
    <col min="13576" max="13824" width="9.140625" style="73"/>
    <col min="13825" max="13825" width="8.140625" style="73" customWidth="1"/>
    <col min="13826" max="13826" width="24.140625" style="73" customWidth="1"/>
    <col min="13827" max="13828" width="10.140625" style="73" customWidth="1"/>
    <col min="13829" max="13829" width="9.7109375" style="73" customWidth="1"/>
    <col min="13830" max="13830" width="10.28515625" style="73" customWidth="1"/>
    <col min="13831" max="13831" width="9.7109375" style="73" customWidth="1"/>
    <col min="13832" max="14080" width="9.140625" style="73"/>
    <col min="14081" max="14081" width="8.140625" style="73" customWidth="1"/>
    <col min="14082" max="14082" width="24.140625" style="73" customWidth="1"/>
    <col min="14083" max="14084" width="10.140625" style="73" customWidth="1"/>
    <col min="14085" max="14085" width="9.7109375" style="73" customWidth="1"/>
    <col min="14086" max="14086" width="10.28515625" style="73" customWidth="1"/>
    <col min="14087" max="14087" width="9.7109375" style="73" customWidth="1"/>
    <col min="14088" max="14336" width="9.140625" style="73"/>
    <col min="14337" max="14337" width="8.140625" style="73" customWidth="1"/>
    <col min="14338" max="14338" width="24.140625" style="73" customWidth="1"/>
    <col min="14339" max="14340" width="10.140625" style="73" customWidth="1"/>
    <col min="14341" max="14341" width="9.7109375" style="73" customWidth="1"/>
    <col min="14342" max="14342" width="10.28515625" style="73" customWidth="1"/>
    <col min="14343" max="14343" width="9.7109375" style="73" customWidth="1"/>
    <col min="14344" max="14592" width="9.140625" style="73"/>
    <col min="14593" max="14593" width="8.140625" style="73" customWidth="1"/>
    <col min="14594" max="14594" width="24.140625" style="73" customWidth="1"/>
    <col min="14595" max="14596" width="10.140625" style="73" customWidth="1"/>
    <col min="14597" max="14597" width="9.7109375" style="73" customWidth="1"/>
    <col min="14598" max="14598" width="10.28515625" style="73" customWidth="1"/>
    <col min="14599" max="14599" width="9.7109375" style="73" customWidth="1"/>
    <col min="14600" max="14848" width="9.140625" style="73"/>
    <col min="14849" max="14849" width="8.140625" style="73" customWidth="1"/>
    <col min="14850" max="14850" width="24.140625" style="73" customWidth="1"/>
    <col min="14851" max="14852" width="10.140625" style="73" customWidth="1"/>
    <col min="14853" max="14853" width="9.7109375" style="73" customWidth="1"/>
    <col min="14854" max="14854" width="10.28515625" style="73" customWidth="1"/>
    <col min="14855" max="14855" width="9.7109375" style="73" customWidth="1"/>
    <col min="14856" max="15104" width="9.140625" style="73"/>
    <col min="15105" max="15105" width="8.140625" style="73" customWidth="1"/>
    <col min="15106" max="15106" width="24.140625" style="73" customWidth="1"/>
    <col min="15107" max="15108" width="10.140625" style="73" customWidth="1"/>
    <col min="15109" max="15109" width="9.7109375" style="73" customWidth="1"/>
    <col min="15110" max="15110" width="10.28515625" style="73" customWidth="1"/>
    <col min="15111" max="15111" width="9.7109375" style="73" customWidth="1"/>
    <col min="15112" max="15360" width="9.140625" style="73"/>
    <col min="15361" max="15361" width="8.140625" style="73" customWidth="1"/>
    <col min="15362" max="15362" width="24.140625" style="73" customWidth="1"/>
    <col min="15363" max="15364" width="10.140625" style="73" customWidth="1"/>
    <col min="15365" max="15365" width="9.7109375" style="73" customWidth="1"/>
    <col min="15366" max="15366" width="10.28515625" style="73" customWidth="1"/>
    <col min="15367" max="15367" width="9.7109375" style="73" customWidth="1"/>
    <col min="15368" max="15616" width="9.140625" style="73"/>
    <col min="15617" max="15617" width="8.140625" style="73" customWidth="1"/>
    <col min="15618" max="15618" width="24.140625" style="73" customWidth="1"/>
    <col min="15619" max="15620" width="10.140625" style="73" customWidth="1"/>
    <col min="15621" max="15621" width="9.7109375" style="73" customWidth="1"/>
    <col min="15622" max="15622" width="10.28515625" style="73" customWidth="1"/>
    <col min="15623" max="15623" width="9.7109375" style="73" customWidth="1"/>
    <col min="15624" max="15872" width="9.140625" style="73"/>
    <col min="15873" max="15873" width="8.140625" style="73" customWidth="1"/>
    <col min="15874" max="15874" width="24.140625" style="73" customWidth="1"/>
    <col min="15875" max="15876" width="10.140625" style="73" customWidth="1"/>
    <col min="15877" max="15877" width="9.7109375" style="73" customWidth="1"/>
    <col min="15878" max="15878" width="10.28515625" style="73" customWidth="1"/>
    <col min="15879" max="15879" width="9.7109375" style="73" customWidth="1"/>
    <col min="15880" max="16128" width="9.140625" style="73"/>
    <col min="16129" max="16129" width="8.140625" style="73" customWidth="1"/>
    <col min="16130" max="16130" width="24.140625" style="73" customWidth="1"/>
    <col min="16131" max="16132" width="10.140625" style="73" customWidth="1"/>
    <col min="16133" max="16133" width="9.7109375" style="73" customWidth="1"/>
    <col min="16134" max="16134" width="10.28515625" style="73" customWidth="1"/>
    <col min="16135" max="16135" width="9.7109375" style="73" customWidth="1"/>
    <col min="16136" max="16384" width="9.140625" style="73"/>
  </cols>
  <sheetData>
    <row r="1" spans="1:35" s="72" customFormat="1">
      <c r="A1" s="576"/>
      <c r="B1" s="577" t="s">
        <v>0</v>
      </c>
      <c r="C1" s="31" t="s">
        <v>7694</v>
      </c>
      <c r="D1" s="2"/>
      <c r="E1" s="32"/>
      <c r="F1" s="2"/>
      <c r="G1" s="71"/>
    </row>
    <row r="2" spans="1:35">
      <c r="A2" s="576"/>
      <c r="B2" s="577" t="s">
        <v>1</v>
      </c>
      <c r="C2" s="31">
        <v>7044445</v>
      </c>
      <c r="D2" s="2"/>
      <c r="E2" s="32"/>
      <c r="F2" s="2"/>
      <c r="G2" s="71"/>
    </row>
    <row r="3" spans="1:35">
      <c r="A3" s="576"/>
      <c r="B3" s="577" t="s">
        <v>2</v>
      </c>
      <c r="C3" s="31"/>
      <c r="D3" s="2" t="s">
        <v>7721</v>
      </c>
      <c r="E3" s="32"/>
      <c r="F3" s="2"/>
      <c r="G3" s="71"/>
    </row>
    <row r="4" spans="1:35" ht="15.75" customHeight="1">
      <c r="A4" s="576"/>
      <c r="B4" s="577" t="s">
        <v>7221</v>
      </c>
      <c r="C4" s="34" t="s">
        <v>1477</v>
      </c>
      <c r="D4" s="35"/>
      <c r="E4" s="36"/>
      <c r="F4" s="35"/>
      <c r="G4" s="74"/>
    </row>
    <row r="5" spans="1:35">
      <c r="F5" s="73" t="s">
        <v>1572</v>
      </c>
      <c r="G5" s="73" t="s">
        <v>1478</v>
      </c>
    </row>
    <row r="6" spans="1:35" ht="34.5" customHeight="1">
      <c r="A6" s="2011" t="s">
        <v>1450</v>
      </c>
      <c r="B6" s="2011" t="s">
        <v>1451</v>
      </c>
      <c r="C6" s="2011" t="s">
        <v>1472</v>
      </c>
      <c r="D6" s="2011" t="s">
        <v>1473</v>
      </c>
      <c r="E6" s="2011"/>
      <c r="F6" s="2011" t="s">
        <v>1474</v>
      </c>
      <c r="G6" s="2011"/>
    </row>
    <row r="7" spans="1:35" ht="38.25" customHeight="1" thickBot="1">
      <c r="A7" s="2013"/>
      <c r="B7" s="2013"/>
      <c r="C7" s="2013"/>
      <c r="D7" s="38" t="s">
        <v>7719</v>
      </c>
      <c r="E7" s="39" t="s">
        <v>1432</v>
      </c>
      <c r="F7" s="38" t="s">
        <v>7719</v>
      </c>
      <c r="G7" s="39" t="s">
        <v>1432</v>
      </c>
    </row>
    <row r="8" spans="1:35" ht="24.95" customHeight="1" thickTop="1">
      <c r="A8" s="76">
        <v>313</v>
      </c>
      <c r="B8" s="77" t="s">
        <v>1467</v>
      </c>
      <c r="C8" s="78">
        <v>15</v>
      </c>
      <c r="D8" s="807">
        <v>385</v>
      </c>
      <c r="E8" s="145">
        <v>354</v>
      </c>
      <c r="F8" s="807">
        <v>1721</v>
      </c>
      <c r="G8" s="80">
        <v>1396</v>
      </c>
      <c r="J8" s="149"/>
      <c r="L8" s="88"/>
      <c r="M8" s="146"/>
      <c r="P8" s="146"/>
    </row>
    <row r="9" spans="1:35" ht="24.95" customHeight="1">
      <c r="A9" s="81">
        <v>433</v>
      </c>
      <c r="B9" s="82" t="s">
        <v>1475</v>
      </c>
      <c r="C9" s="83">
        <v>2</v>
      </c>
      <c r="D9" s="807">
        <v>326</v>
      </c>
      <c r="E9" s="808">
        <v>288</v>
      </c>
      <c r="F9" s="807">
        <v>1220</v>
      </c>
      <c r="G9" s="809">
        <v>1015</v>
      </c>
      <c r="J9" s="149"/>
      <c r="L9" s="88"/>
      <c r="M9" s="146"/>
    </row>
    <row r="10" spans="1:35" ht="24.95" customHeight="1">
      <c r="A10" s="86"/>
      <c r="B10" s="84" t="s">
        <v>1471</v>
      </c>
      <c r="C10" s="83"/>
      <c r="D10" s="807">
        <v>76</v>
      </c>
      <c r="E10" s="810">
        <v>674</v>
      </c>
      <c r="F10" s="807">
        <v>274</v>
      </c>
      <c r="G10" s="810">
        <v>2836</v>
      </c>
      <c r="J10" s="149"/>
      <c r="L10" s="88"/>
      <c r="M10" s="146"/>
    </row>
    <row r="11" spans="1:35" ht="24.95" customHeight="1">
      <c r="A11" s="86"/>
      <c r="B11" s="87"/>
      <c r="C11" s="83"/>
      <c r="D11" s="83"/>
      <c r="E11" s="85"/>
      <c r="F11" s="90"/>
      <c r="G11" s="85"/>
    </row>
    <row r="12" spans="1:35" ht="24.95" customHeight="1">
      <c r="A12" s="86"/>
      <c r="B12" s="87"/>
      <c r="C12" s="83"/>
      <c r="D12" s="83"/>
      <c r="E12" s="85"/>
      <c r="F12" s="90"/>
      <c r="G12" s="85"/>
    </row>
    <row r="13" spans="1:35" ht="24.95" customHeight="1">
      <c r="A13" s="86"/>
      <c r="B13" s="87"/>
      <c r="C13" s="83"/>
      <c r="D13" s="83"/>
      <c r="E13" s="85"/>
      <c r="F13" s="90"/>
      <c r="G13" s="85"/>
    </row>
    <row r="14" spans="1:35" ht="24.95" customHeight="1">
      <c r="A14" s="86"/>
      <c r="B14" s="87"/>
      <c r="C14" s="83"/>
      <c r="D14" s="83"/>
      <c r="E14" s="85"/>
      <c r="F14" s="90"/>
      <c r="G14" s="85"/>
    </row>
    <row r="15" spans="1:35" ht="24.95" customHeight="1">
      <c r="A15" s="86"/>
      <c r="B15" s="87"/>
      <c r="C15" s="83"/>
      <c r="D15" s="83"/>
      <c r="E15" s="85"/>
      <c r="F15" s="90"/>
      <c r="G15" s="85"/>
    </row>
    <row r="16" spans="1:35" ht="24.95" customHeight="1">
      <c r="A16" s="86"/>
      <c r="B16" s="87"/>
      <c r="C16" s="83"/>
      <c r="D16" s="83"/>
      <c r="E16" s="85"/>
      <c r="F16" s="90"/>
      <c r="G16" s="85"/>
      <c r="AI16" s="73" t="s">
        <v>1460</v>
      </c>
    </row>
    <row r="17" spans="1:7" ht="24.95" customHeight="1">
      <c r="A17" s="86"/>
      <c r="B17" s="87"/>
      <c r="C17" s="83"/>
      <c r="D17" s="83"/>
      <c r="E17" s="85"/>
      <c r="F17" s="90"/>
      <c r="G17" s="85"/>
    </row>
    <row r="18" spans="1:7" ht="24.95" customHeight="1">
      <c r="A18" s="2012" t="s">
        <v>1476</v>
      </c>
      <c r="B18" s="2012"/>
      <c r="C18" s="83">
        <v>17</v>
      </c>
      <c r="D18" s="83">
        <v>787</v>
      </c>
      <c r="E18" s="89">
        <v>1316</v>
      </c>
      <c r="F18" s="150">
        <v>3215</v>
      </c>
      <c r="G18" s="89">
        <v>5247</v>
      </c>
    </row>
    <row r="20" spans="1:7" ht="15" customHeight="1">
      <c r="A20" s="91"/>
      <c r="B20" s="91"/>
      <c r="C20" s="91"/>
      <c r="D20" s="91"/>
      <c r="E20" s="91"/>
      <c r="F20" s="91"/>
      <c r="G20" s="91"/>
    </row>
  </sheetData>
  <mergeCells count="6">
    <mergeCell ref="F6:G6"/>
    <mergeCell ref="A18:B18"/>
    <mergeCell ref="A6:A7"/>
    <mergeCell ref="B6:B7"/>
    <mergeCell ref="C6:C7"/>
    <mergeCell ref="D6:E6"/>
  </mergeCells>
  <pageMargins left="1.07" right="0.75" top="1" bottom="1" header="0.5" footer="0.5"/>
  <pageSetup paperSize="9" scale="95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AD18"/>
  <sheetViews>
    <sheetView zoomScaleNormal="100" workbookViewId="0">
      <selection activeCell="M12" sqref="M12"/>
    </sheetView>
  </sheetViews>
  <sheetFormatPr defaultRowHeight="12.75"/>
  <cols>
    <col min="1" max="1" width="8.140625" style="73" customWidth="1"/>
    <col min="2" max="2" width="24.140625" style="73" customWidth="1"/>
    <col min="3" max="3" width="10.140625" style="73" customWidth="1"/>
    <col min="4" max="4" width="9.42578125" style="73" customWidth="1"/>
    <col min="5" max="5" width="9.7109375" style="75" customWidth="1"/>
    <col min="6" max="6" width="9.42578125" style="73" customWidth="1"/>
    <col min="7" max="7" width="9.7109375" style="75" customWidth="1"/>
    <col min="8" max="254" width="9.140625" style="73"/>
    <col min="255" max="255" width="8.140625" style="73" customWidth="1"/>
    <col min="256" max="256" width="24.140625" style="73" customWidth="1"/>
    <col min="257" max="257" width="10.140625" style="73" customWidth="1"/>
    <col min="258" max="258" width="9.42578125" style="73" customWidth="1"/>
    <col min="259" max="259" width="9.7109375" style="73" customWidth="1"/>
    <col min="260" max="260" width="9.42578125" style="73" customWidth="1"/>
    <col min="261" max="261" width="9.7109375" style="73" customWidth="1"/>
    <col min="262" max="510" width="9.140625" style="73"/>
    <col min="511" max="511" width="8.140625" style="73" customWidth="1"/>
    <col min="512" max="512" width="24.140625" style="73" customWidth="1"/>
    <col min="513" max="513" width="10.140625" style="73" customWidth="1"/>
    <col min="514" max="514" width="9.42578125" style="73" customWidth="1"/>
    <col min="515" max="515" width="9.7109375" style="73" customWidth="1"/>
    <col min="516" max="516" width="9.42578125" style="73" customWidth="1"/>
    <col min="517" max="517" width="9.7109375" style="73" customWidth="1"/>
    <col min="518" max="766" width="9.140625" style="73"/>
    <col min="767" max="767" width="8.140625" style="73" customWidth="1"/>
    <col min="768" max="768" width="24.140625" style="73" customWidth="1"/>
    <col min="769" max="769" width="10.140625" style="73" customWidth="1"/>
    <col min="770" max="770" width="9.42578125" style="73" customWidth="1"/>
    <col min="771" max="771" width="9.7109375" style="73" customWidth="1"/>
    <col min="772" max="772" width="9.42578125" style="73" customWidth="1"/>
    <col min="773" max="773" width="9.7109375" style="73" customWidth="1"/>
    <col min="774" max="1022" width="9.140625" style="73"/>
    <col min="1023" max="1023" width="8.140625" style="73" customWidth="1"/>
    <col min="1024" max="1024" width="24.140625" style="73" customWidth="1"/>
    <col min="1025" max="1025" width="10.140625" style="73" customWidth="1"/>
    <col min="1026" max="1026" width="9.42578125" style="73" customWidth="1"/>
    <col min="1027" max="1027" width="9.7109375" style="73" customWidth="1"/>
    <col min="1028" max="1028" width="9.42578125" style="73" customWidth="1"/>
    <col min="1029" max="1029" width="9.7109375" style="73" customWidth="1"/>
    <col min="1030" max="1278" width="9.140625" style="73"/>
    <col min="1279" max="1279" width="8.140625" style="73" customWidth="1"/>
    <col min="1280" max="1280" width="24.140625" style="73" customWidth="1"/>
    <col min="1281" max="1281" width="10.140625" style="73" customWidth="1"/>
    <col min="1282" max="1282" width="9.42578125" style="73" customWidth="1"/>
    <col min="1283" max="1283" width="9.7109375" style="73" customWidth="1"/>
    <col min="1284" max="1284" width="9.42578125" style="73" customWidth="1"/>
    <col min="1285" max="1285" width="9.7109375" style="73" customWidth="1"/>
    <col min="1286" max="1534" width="9.140625" style="73"/>
    <col min="1535" max="1535" width="8.140625" style="73" customWidth="1"/>
    <col min="1536" max="1536" width="24.140625" style="73" customWidth="1"/>
    <col min="1537" max="1537" width="10.140625" style="73" customWidth="1"/>
    <col min="1538" max="1538" width="9.42578125" style="73" customWidth="1"/>
    <col min="1539" max="1539" width="9.7109375" style="73" customWidth="1"/>
    <col min="1540" max="1540" width="9.42578125" style="73" customWidth="1"/>
    <col min="1541" max="1541" width="9.7109375" style="73" customWidth="1"/>
    <col min="1542" max="1790" width="9.140625" style="73"/>
    <col min="1791" max="1791" width="8.140625" style="73" customWidth="1"/>
    <col min="1792" max="1792" width="24.140625" style="73" customWidth="1"/>
    <col min="1793" max="1793" width="10.140625" style="73" customWidth="1"/>
    <col min="1794" max="1794" width="9.42578125" style="73" customWidth="1"/>
    <col min="1795" max="1795" width="9.7109375" style="73" customWidth="1"/>
    <col min="1796" max="1796" width="9.42578125" style="73" customWidth="1"/>
    <col min="1797" max="1797" width="9.7109375" style="73" customWidth="1"/>
    <col min="1798" max="2046" width="9.140625" style="73"/>
    <col min="2047" max="2047" width="8.140625" style="73" customWidth="1"/>
    <col min="2048" max="2048" width="24.140625" style="73" customWidth="1"/>
    <col min="2049" max="2049" width="10.140625" style="73" customWidth="1"/>
    <col min="2050" max="2050" width="9.42578125" style="73" customWidth="1"/>
    <col min="2051" max="2051" width="9.7109375" style="73" customWidth="1"/>
    <col min="2052" max="2052" width="9.42578125" style="73" customWidth="1"/>
    <col min="2053" max="2053" width="9.7109375" style="73" customWidth="1"/>
    <col min="2054" max="2302" width="9.140625" style="73"/>
    <col min="2303" max="2303" width="8.140625" style="73" customWidth="1"/>
    <col min="2304" max="2304" width="24.140625" style="73" customWidth="1"/>
    <col min="2305" max="2305" width="10.140625" style="73" customWidth="1"/>
    <col min="2306" max="2306" width="9.42578125" style="73" customWidth="1"/>
    <col min="2307" max="2307" width="9.7109375" style="73" customWidth="1"/>
    <col min="2308" max="2308" width="9.42578125" style="73" customWidth="1"/>
    <col min="2309" max="2309" width="9.7109375" style="73" customWidth="1"/>
    <col min="2310" max="2558" width="9.140625" style="73"/>
    <col min="2559" max="2559" width="8.140625" style="73" customWidth="1"/>
    <col min="2560" max="2560" width="24.140625" style="73" customWidth="1"/>
    <col min="2561" max="2561" width="10.140625" style="73" customWidth="1"/>
    <col min="2562" max="2562" width="9.42578125" style="73" customWidth="1"/>
    <col min="2563" max="2563" width="9.7109375" style="73" customWidth="1"/>
    <col min="2564" max="2564" width="9.42578125" style="73" customWidth="1"/>
    <col min="2565" max="2565" width="9.7109375" style="73" customWidth="1"/>
    <col min="2566" max="2814" width="9.140625" style="73"/>
    <col min="2815" max="2815" width="8.140625" style="73" customWidth="1"/>
    <col min="2816" max="2816" width="24.140625" style="73" customWidth="1"/>
    <col min="2817" max="2817" width="10.140625" style="73" customWidth="1"/>
    <col min="2818" max="2818" width="9.42578125" style="73" customWidth="1"/>
    <col min="2819" max="2819" width="9.7109375" style="73" customWidth="1"/>
    <col min="2820" max="2820" width="9.42578125" style="73" customWidth="1"/>
    <col min="2821" max="2821" width="9.7109375" style="73" customWidth="1"/>
    <col min="2822" max="3070" width="9.140625" style="73"/>
    <col min="3071" max="3071" width="8.140625" style="73" customWidth="1"/>
    <col min="3072" max="3072" width="24.140625" style="73" customWidth="1"/>
    <col min="3073" max="3073" width="10.140625" style="73" customWidth="1"/>
    <col min="3074" max="3074" width="9.42578125" style="73" customWidth="1"/>
    <col min="3075" max="3075" width="9.7109375" style="73" customWidth="1"/>
    <col min="3076" max="3076" width="9.42578125" style="73" customWidth="1"/>
    <col min="3077" max="3077" width="9.7109375" style="73" customWidth="1"/>
    <col min="3078" max="3326" width="9.140625" style="73"/>
    <col min="3327" max="3327" width="8.140625" style="73" customWidth="1"/>
    <col min="3328" max="3328" width="24.140625" style="73" customWidth="1"/>
    <col min="3329" max="3329" width="10.140625" style="73" customWidth="1"/>
    <col min="3330" max="3330" width="9.42578125" style="73" customWidth="1"/>
    <col min="3331" max="3331" width="9.7109375" style="73" customWidth="1"/>
    <col min="3332" max="3332" width="9.42578125" style="73" customWidth="1"/>
    <col min="3333" max="3333" width="9.7109375" style="73" customWidth="1"/>
    <col min="3334" max="3582" width="9.140625" style="73"/>
    <col min="3583" max="3583" width="8.140625" style="73" customWidth="1"/>
    <col min="3584" max="3584" width="24.140625" style="73" customWidth="1"/>
    <col min="3585" max="3585" width="10.140625" style="73" customWidth="1"/>
    <col min="3586" max="3586" width="9.42578125" style="73" customWidth="1"/>
    <col min="3587" max="3587" width="9.7109375" style="73" customWidth="1"/>
    <col min="3588" max="3588" width="9.42578125" style="73" customWidth="1"/>
    <col min="3589" max="3589" width="9.7109375" style="73" customWidth="1"/>
    <col min="3590" max="3838" width="9.140625" style="73"/>
    <col min="3839" max="3839" width="8.140625" style="73" customWidth="1"/>
    <col min="3840" max="3840" width="24.140625" style="73" customWidth="1"/>
    <col min="3841" max="3841" width="10.140625" style="73" customWidth="1"/>
    <col min="3842" max="3842" width="9.42578125" style="73" customWidth="1"/>
    <col min="3843" max="3843" width="9.7109375" style="73" customWidth="1"/>
    <col min="3844" max="3844" width="9.42578125" style="73" customWidth="1"/>
    <col min="3845" max="3845" width="9.7109375" style="73" customWidth="1"/>
    <col min="3846" max="4094" width="9.140625" style="73"/>
    <col min="4095" max="4095" width="8.140625" style="73" customWidth="1"/>
    <col min="4096" max="4096" width="24.140625" style="73" customWidth="1"/>
    <col min="4097" max="4097" width="10.140625" style="73" customWidth="1"/>
    <col min="4098" max="4098" width="9.42578125" style="73" customWidth="1"/>
    <col min="4099" max="4099" width="9.7109375" style="73" customWidth="1"/>
    <col min="4100" max="4100" width="9.42578125" style="73" customWidth="1"/>
    <col min="4101" max="4101" width="9.7109375" style="73" customWidth="1"/>
    <col min="4102" max="4350" width="9.140625" style="73"/>
    <col min="4351" max="4351" width="8.140625" style="73" customWidth="1"/>
    <col min="4352" max="4352" width="24.140625" style="73" customWidth="1"/>
    <col min="4353" max="4353" width="10.140625" style="73" customWidth="1"/>
    <col min="4354" max="4354" width="9.42578125" style="73" customWidth="1"/>
    <col min="4355" max="4355" width="9.7109375" style="73" customWidth="1"/>
    <col min="4356" max="4356" width="9.42578125" style="73" customWidth="1"/>
    <col min="4357" max="4357" width="9.7109375" style="73" customWidth="1"/>
    <col min="4358" max="4606" width="9.140625" style="73"/>
    <col min="4607" max="4607" width="8.140625" style="73" customWidth="1"/>
    <col min="4608" max="4608" width="24.140625" style="73" customWidth="1"/>
    <col min="4609" max="4609" width="10.140625" style="73" customWidth="1"/>
    <col min="4610" max="4610" width="9.42578125" style="73" customWidth="1"/>
    <col min="4611" max="4611" width="9.7109375" style="73" customWidth="1"/>
    <col min="4612" max="4612" width="9.42578125" style="73" customWidth="1"/>
    <col min="4613" max="4613" width="9.7109375" style="73" customWidth="1"/>
    <col min="4614" max="4862" width="9.140625" style="73"/>
    <col min="4863" max="4863" width="8.140625" style="73" customWidth="1"/>
    <col min="4864" max="4864" width="24.140625" style="73" customWidth="1"/>
    <col min="4865" max="4865" width="10.140625" style="73" customWidth="1"/>
    <col min="4866" max="4866" width="9.42578125" style="73" customWidth="1"/>
    <col min="4867" max="4867" width="9.7109375" style="73" customWidth="1"/>
    <col min="4868" max="4868" width="9.42578125" style="73" customWidth="1"/>
    <col min="4869" max="4869" width="9.7109375" style="73" customWidth="1"/>
    <col min="4870" max="5118" width="9.140625" style="73"/>
    <col min="5119" max="5119" width="8.140625" style="73" customWidth="1"/>
    <col min="5120" max="5120" width="24.140625" style="73" customWidth="1"/>
    <col min="5121" max="5121" width="10.140625" style="73" customWidth="1"/>
    <col min="5122" max="5122" width="9.42578125" style="73" customWidth="1"/>
    <col min="5123" max="5123" width="9.7109375" style="73" customWidth="1"/>
    <col min="5124" max="5124" width="9.42578125" style="73" customWidth="1"/>
    <col min="5125" max="5125" width="9.7109375" style="73" customWidth="1"/>
    <col min="5126" max="5374" width="9.140625" style="73"/>
    <col min="5375" max="5375" width="8.140625" style="73" customWidth="1"/>
    <col min="5376" max="5376" width="24.140625" style="73" customWidth="1"/>
    <col min="5377" max="5377" width="10.140625" style="73" customWidth="1"/>
    <col min="5378" max="5378" width="9.42578125" style="73" customWidth="1"/>
    <col min="5379" max="5379" width="9.7109375" style="73" customWidth="1"/>
    <col min="5380" max="5380" width="9.42578125" style="73" customWidth="1"/>
    <col min="5381" max="5381" width="9.7109375" style="73" customWidth="1"/>
    <col min="5382" max="5630" width="9.140625" style="73"/>
    <col min="5631" max="5631" width="8.140625" style="73" customWidth="1"/>
    <col min="5632" max="5632" width="24.140625" style="73" customWidth="1"/>
    <col min="5633" max="5633" width="10.140625" style="73" customWidth="1"/>
    <col min="5634" max="5634" width="9.42578125" style="73" customWidth="1"/>
    <col min="5635" max="5635" width="9.7109375" style="73" customWidth="1"/>
    <col min="5636" max="5636" width="9.42578125" style="73" customWidth="1"/>
    <col min="5637" max="5637" width="9.7109375" style="73" customWidth="1"/>
    <col min="5638" max="5886" width="9.140625" style="73"/>
    <col min="5887" max="5887" width="8.140625" style="73" customWidth="1"/>
    <col min="5888" max="5888" width="24.140625" style="73" customWidth="1"/>
    <col min="5889" max="5889" width="10.140625" style="73" customWidth="1"/>
    <col min="5890" max="5890" width="9.42578125" style="73" customWidth="1"/>
    <col min="5891" max="5891" width="9.7109375" style="73" customWidth="1"/>
    <col min="5892" max="5892" width="9.42578125" style="73" customWidth="1"/>
    <col min="5893" max="5893" width="9.7109375" style="73" customWidth="1"/>
    <col min="5894" max="6142" width="9.140625" style="73"/>
    <col min="6143" max="6143" width="8.140625" style="73" customWidth="1"/>
    <col min="6144" max="6144" width="24.140625" style="73" customWidth="1"/>
    <col min="6145" max="6145" width="10.140625" style="73" customWidth="1"/>
    <col min="6146" max="6146" width="9.42578125" style="73" customWidth="1"/>
    <col min="6147" max="6147" width="9.7109375" style="73" customWidth="1"/>
    <col min="6148" max="6148" width="9.42578125" style="73" customWidth="1"/>
    <col min="6149" max="6149" width="9.7109375" style="73" customWidth="1"/>
    <col min="6150" max="6398" width="9.140625" style="73"/>
    <col min="6399" max="6399" width="8.140625" style="73" customWidth="1"/>
    <col min="6400" max="6400" width="24.140625" style="73" customWidth="1"/>
    <col min="6401" max="6401" width="10.140625" style="73" customWidth="1"/>
    <col min="6402" max="6402" width="9.42578125" style="73" customWidth="1"/>
    <col min="6403" max="6403" width="9.7109375" style="73" customWidth="1"/>
    <col min="6404" max="6404" width="9.42578125" style="73" customWidth="1"/>
    <col min="6405" max="6405" width="9.7109375" style="73" customWidth="1"/>
    <col min="6406" max="6654" width="9.140625" style="73"/>
    <col min="6655" max="6655" width="8.140625" style="73" customWidth="1"/>
    <col min="6656" max="6656" width="24.140625" style="73" customWidth="1"/>
    <col min="6657" max="6657" width="10.140625" style="73" customWidth="1"/>
    <col min="6658" max="6658" width="9.42578125" style="73" customWidth="1"/>
    <col min="6659" max="6659" width="9.7109375" style="73" customWidth="1"/>
    <col min="6660" max="6660" width="9.42578125" style="73" customWidth="1"/>
    <col min="6661" max="6661" width="9.7109375" style="73" customWidth="1"/>
    <col min="6662" max="6910" width="9.140625" style="73"/>
    <col min="6911" max="6911" width="8.140625" style="73" customWidth="1"/>
    <col min="6912" max="6912" width="24.140625" style="73" customWidth="1"/>
    <col min="6913" max="6913" width="10.140625" style="73" customWidth="1"/>
    <col min="6914" max="6914" width="9.42578125" style="73" customWidth="1"/>
    <col min="6915" max="6915" width="9.7109375" style="73" customWidth="1"/>
    <col min="6916" max="6916" width="9.42578125" style="73" customWidth="1"/>
    <col min="6917" max="6917" width="9.7109375" style="73" customWidth="1"/>
    <col min="6918" max="7166" width="9.140625" style="73"/>
    <col min="7167" max="7167" width="8.140625" style="73" customWidth="1"/>
    <col min="7168" max="7168" width="24.140625" style="73" customWidth="1"/>
    <col min="7169" max="7169" width="10.140625" style="73" customWidth="1"/>
    <col min="7170" max="7170" width="9.42578125" style="73" customWidth="1"/>
    <col min="7171" max="7171" width="9.7109375" style="73" customWidth="1"/>
    <col min="7172" max="7172" width="9.42578125" style="73" customWidth="1"/>
    <col min="7173" max="7173" width="9.7109375" style="73" customWidth="1"/>
    <col min="7174" max="7422" width="9.140625" style="73"/>
    <col min="7423" max="7423" width="8.140625" style="73" customWidth="1"/>
    <col min="7424" max="7424" width="24.140625" style="73" customWidth="1"/>
    <col min="7425" max="7425" width="10.140625" style="73" customWidth="1"/>
    <col min="7426" max="7426" width="9.42578125" style="73" customWidth="1"/>
    <col min="7427" max="7427" width="9.7109375" style="73" customWidth="1"/>
    <col min="7428" max="7428" width="9.42578125" style="73" customWidth="1"/>
    <col min="7429" max="7429" width="9.7109375" style="73" customWidth="1"/>
    <col min="7430" max="7678" width="9.140625" style="73"/>
    <col min="7679" max="7679" width="8.140625" style="73" customWidth="1"/>
    <col min="7680" max="7680" width="24.140625" style="73" customWidth="1"/>
    <col min="7681" max="7681" width="10.140625" style="73" customWidth="1"/>
    <col min="7682" max="7682" width="9.42578125" style="73" customWidth="1"/>
    <col min="7683" max="7683" width="9.7109375" style="73" customWidth="1"/>
    <col min="7684" max="7684" width="9.42578125" style="73" customWidth="1"/>
    <col min="7685" max="7685" width="9.7109375" style="73" customWidth="1"/>
    <col min="7686" max="7934" width="9.140625" style="73"/>
    <col min="7935" max="7935" width="8.140625" style="73" customWidth="1"/>
    <col min="7936" max="7936" width="24.140625" style="73" customWidth="1"/>
    <col min="7937" max="7937" width="10.140625" style="73" customWidth="1"/>
    <col min="7938" max="7938" width="9.42578125" style="73" customWidth="1"/>
    <col min="7939" max="7939" width="9.7109375" style="73" customWidth="1"/>
    <col min="7940" max="7940" width="9.42578125" style="73" customWidth="1"/>
    <col min="7941" max="7941" width="9.7109375" style="73" customWidth="1"/>
    <col min="7942" max="8190" width="9.140625" style="73"/>
    <col min="8191" max="8191" width="8.140625" style="73" customWidth="1"/>
    <col min="8192" max="8192" width="24.140625" style="73" customWidth="1"/>
    <col min="8193" max="8193" width="10.140625" style="73" customWidth="1"/>
    <col min="8194" max="8194" width="9.42578125" style="73" customWidth="1"/>
    <col min="8195" max="8195" width="9.7109375" style="73" customWidth="1"/>
    <col min="8196" max="8196" width="9.42578125" style="73" customWidth="1"/>
    <col min="8197" max="8197" width="9.7109375" style="73" customWidth="1"/>
    <col min="8198" max="8446" width="9.140625" style="73"/>
    <col min="8447" max="8447" width="8.140625" style="73" customWidth="1"/>
    <col min="8448" max="8448" width="24.140625" style="73" customWidth="1"/>
    <col min="8449" max="8449" width="10.140625" style="73" customWidth="1"/>
    <col min="8450" max="8450" width="9.42578125" style="73" customWidth="1"/>
    <col min="8451" max="8451" width="9.7109375" style="73" customWidth="1"/>
    <col min="8452" max="8452" width="9.42578125" style="73" customWidth="1"/>
    <col min="8453" max="8453" width="9.7109375" style="73" customWidth="1"/>
    <col min="8454" max="8702" width="9.140625" style="73"/>
    <col min="8703" max="8703" width="8.140625" style="73" customWidth="1"/>
    <col min="8704" max="8704" width="24.140625" style="73" customWidth="1"/>
    <col min="8705" max="8705" width="10.140625" style="73" customWidth="1"/>
    <col min="8706" max="8706" width="9.42578125" style="73" customWidth="1"/>
    <col min="8707" max="8707" width="9.7109375" style="73" customWidth="1"/>
    <col min="8708" max="8708" width="9.42578125" style="73" customWidth="1"/>
    <col min="8709" max="8709" width="9.7109375" style="73" customWidth="1"/>
    <col min="8710" max="8958" width="9.140625" style="73"/>
    <col min="8959" max="8959" width="8.140625" style="73" customWidth="1"/>
    <col min="8960" max="8960" width="24.140625" style="73" customWidth="1"/>
    <col min="8961" max="8961" width="10.140625" style="73" customWidth="1"/>
    <col min="8962" max="8962" width="9.42578125" style="73" customWidth="1"/>
    <col min="8963" max="8963" width="9.7109375" style="73" customWidth="1"/>
    <col min="8964" max="8964" width="9.42578125" style="73" customWidth="1"/>
    <col min="8965" max="8965" width="9.7109375" style="73" customWidth="1"/>
    <col min="8966" max="9214" width="9.140625" style="73"/>
    <col min="9215" max="9215" width="8.140625" style="73" customWidth="1"/>
    <col min="9216" max="9216" width="24.140625" style="73" customWidth="1"/>
    <col min="9217" max="9217" width="10.140625" style="73" customWidth="1"/>
    <col min="9218" max="9218" width="9.42578125" style="73" customWidth="1"/>
    <col min="9219" max="9219" width="9.7109375" style="73" customWidth="1"/>
    <col min="9220" max="9220" width="9.42578125" style="73" customWidth="1"/>
    <col min="9221" max="9221" width="9.7109375" style="73" customWidth="1"/>
    <col min="9222" max="9470" width="9.140625" style="73"/>
    <col min="9471" max="9471" width="8.140625" style="73" customWidth="1"/>
    <col min="9472" max="9472" width="24.140625" style="73" customWidth="1"/>
    <col min="9473" max="9473" width="10.140625" style="73" customWidth="1"/>
    <col min="9474" max="9474" width="9.42578125" style="73" customWidth="1"/>
    <col min="9475" max="9475" width="9.7109375" style="73" customWidth="1"/>
    <col min="9476" max="9476" width="9.42578125" style="73" customWidth="1"/>
    <col min="9477" max="9477" width="9.7109375" style="73" customWidth="1"/>
    <col min="9478" max="9726" width="9.140625" style="73"/>
    <col min="9727" max="9727" width="8.140625" style="73" customWidth="1"/>
    <col min="9728" max="9728" width="24.140625" style="73" customWidth="1"/>
    <col min="9729" max="9729" width="10.140625" style="73" customWidth="1"/>
    <col min="9730" max="9730" width="9.42578125" style="73" customWidth="1"/>
    <col min="9731" max="9731" width="9.7109375" style="73" customWidth="1"/>
    <col min="9732" max="9732" width="9.42578125" style="73" customWidth="1"/>
    <col min="9733" max="9733" width="9.7109375" style="73" customWidth="1"/>
    <col min="9734" max="9982" width="9.140625" style="73"/>
    <col min="9983" max="9983" width="8.140625" style="73" customWidth="1"/>
    <col min="9984" max="9984" width="24.140625" style="73" customWidth="1"/>
    <col min="9985" max="9985" width="10.140625" style="73" customWidth="1"/>
    <col min="9986" max="9986" width="9.42578125" style="73" customWidth="1"/>
    <col min="9987" max="9987" width="9.7109375" style="73" customWidth="1"/>
    <col min="9988" max="9988" width="9.42578125" style="73" customWidth="1"/>
    <col min="9989" max="9989" width="9.7109375" style="73" customWidth="1"/>
    <col min="9990" max="10238" width="9.140625" style="73"/>
    <col min="10239" max="10239" width="8.140625" style="73" customWidth="1"/>
    <col min="10240" max="10240" width="24.140625" style="73" customWidth="1"/>
    <col min="10241" max="10241" width="10.140625" style="73" customWidth="1"/>
    <col min="10242" max="10242" width="9.42578125" style="73" customWidth="1"/>
    <col min="10243" max="10243" width="9.7109375" style="73" customWidth="1"/>
    <col min="10244" max="10244" width="9.42578125" style="73" customWidth="1"/>
    <col min="10245" max="10245" width="9.7109375" style="73" customWidth="1"/>
    <col min="10246" max="10494" width="9.140625" style="73"/>
    <col min="10495" max="10495" width="8.140625" style="73" customWidth="1"/>
    <col min="10496" max="10496" width="24.140625" style="73" customWidth="1"/>
    <col min="10497" max="10497" width="10.140625" style="73" customWidth="1"/>
    <col min="10498" max="10498" width="9.42578125" style="73" customWidth="1"/>
    <col min="10499" max="10499" width="9.7109375" style="73" customWidth="1"/>
    <col min="10500" max="10500" width="9.42578125" style="73" customWidth="1"/>
    <col min="10501" max="10501" width="9.7109375" style="73" customWidth="1"/>
    <col min="10502" max="10750" width="9.140625" style="73"/>
    <col min="10751" max="10751" width="8.140625" style="73" customWidth="1"/>
    <col min="10752" max="10752" width="24.140625" style="73" customWidth="1"/>
    <col min="10753" max="10753" width="10.140625" style="73" customWidth="1"/>
    <col min="10754" max="10754" width="9.42578125" style="73" customWidth="1"/>
    <col min="10755" max="10755" width="9.7109375" style="73" customWidth="1"/>
    <col min="10756" max="10756" width="9.42578125" style="73" customWidth="1"/>
    <col min="10757" max="10757" width="9.7109375" style="73" customWidth="1"/>
    <col min="10758" max="11006" width="9.140625" style="73"/>
    <col min="11007" max="11007" width="8.140625" style="73" customWidth="1"/>
    <col min="11008" max="11008" width="24.140625" style="73" customWidth="1"/>
    <col min="11009" max="11009" width="10.140625" style="73" customWidth="1"/>
    <col min="11010" max="11010" width="9.42578125" style="73" customWidth="1"/>
    <col min="11011" max="11011" width="9.7109375" style="73" customWidth="1"/>
    <col min="11012" max="11012" width="9.42578125" style="73" customWidth="1"/>
    <col min="11013" max="11013" width="9.7109375" style="73" customWidth="1"/>
    <col min="11014" max="11262" width="9.140625" style="73"/>
    <col min="11263" max="11263" width="8.140625" style="73" customWidth="1"/>
    <col min="11264" max="11264" width="24.140625" style="73" customWidth="1"/>
    <col min="11265" max="11265" width="10.140625" style="73" customWidth="1"/>
    <col min="11266" max="11266" width="9.42578125" style="73" customWidth="1"/>
    <col min="11267" max="11267" width="9.7109375" style="73" customWidth="1"/>
    <col min="11268" max="11268" width="9.42578125" style="73" customWidth="1"/>
    <col min="11269" max="11269" width="9.7109375" style="73" customWidth="1"/>
    <col min="11270" max="11518" width="9.140625" style="73"/>
    <col min="11519" max="11519" width="8.140625" style="73" customWidth="1"/>
    <col min="11520" max="11520" width="24.140625" style="73" customWidth="1"/>
    <col min="11521" max="11521" width="10.140625" style="73" customWidth="1"/>
    <col min="11522" max="11522" width="9.42578125" style="73" customWidth="1"/>
    <col min="11523" max="11523" width="9.7109375" style="73" customWidth="1"/>
    <col min="11524" max="11524" width="9.42578125" style="73" customWidth="1"/>
    <col min="11525" max="11525" width="9.7109375" style="73" customWidth="1"/>
    <col min="11526" max="11774" width="9.140625" style="73"/>
    <col min="11775" max="11775" width="8.140625" style="73" customWidth="1"/>
    <col min="11776" max="11776" width="24.140625" style="73" customWidth="1"/>
    <col min="11777" max="11777" width="10.140625" style="73" customWidth="1"/>
    <col min="11778" max="11778" width="9.42578125" style="73" customWidth="1"/>
    <col min="11779" max="11779" width="9.7109375" style="73" customWidth="1"/>
    <col min="11780" max="11780" width="9.42578125" style="73" customWidth="1"/>
    <col min="11781" max="11781" width="9.7109375" style="73" customWidth="1"/>
    <col min="11782" max="12030" width="9.140625" style="73"/>
    <col min="12031" max="12031" width="8.140625" style="73" customWidth="1"/>
    <col min="12032" max="12032" width="24.140625" style="73" customWidth="1"/>
    <col min="12033" max="12033" width="10.140625" style="73" customWidth="1"/>
    <col min="12034" max="12034" width="9.42578125" style="73" customWidth="1"/>
    <col min="12035" max="12035" width="9.7109375" style="73" customWidth="1"/>
    <col min="12036" max="12036" width="9.42578125" style="73" customWidth="1"/>
    <col min="12037" max="12037" width="9.7109375" style="73" customWidth="1"/>
    <col min="12038" max="12286" width="9.140625" style="73"/>
    <col min="12287" max="12287" width="8.140625" style="73" customWidth="1"/>
    <col min="12288" max="12288" width="24.140625" style="73" customWidth="1"/>
    <col min="12289" max="12289" width="10.140625" style="73" customWidth="1"/>
    <col min="12290" max="12290" width="9.42578125" style="73" customWidth="1"/>
    <col min="12291" max="12291" width="9.7109375" style="73" customWidth="1"/>
    <col min="12292" max="12292" width="9.42578125" style="73" customWidth="1"/>
    <col min="12293" max="12293" width="9.7109375" style="73" customWidth="1"/>
    <col min="12294" max="12542" width="9.140625" style="73"/>
    <col min="12543" max="12543" width="8.140625" style="73" customWidth="1"/>
    <col min="12544" max="12544" width="24.140625" style="73" customWidth="1"/>
    <col min="12545" max="12545" width="10.140625" style="73" customWidth="1"/>
    <col min="12546" max="12546" width="9.42578125" style="73" customWidth="1"/>
    <col min="12547" max="12547" width="9.7109375" style="73" customWidth="1"/>
    <col min="12548" max="12548" width="9.42578125" style="73" customWidth="1"/>
    <col min="12549" max="12549" width="9.7109375" style="73" customWidth="1"/>
    <col min="12550" max="12798" width="9.140625" style="73"/>
    <col min="12799" max="12799" width="8.140625" style="73" customWidth="1"/>
    <col min="12800" max="12800" width="24.140625" style="73" customWidth="1"/>
    <col min="12801" max="12801" width="10.140625" style="73" customWidth="1"/>
    <col min="12802" max="12802" width="9.42578125" style="73" customWidth="1"/>
    <col min="12803" max="12803" width="9.7109375" style="73" customWidth="1"/>
    <col min="12804" max="12804" width="9.42578125" style="73" customWidth="1"/>
    <col min="12805" max="12805" width="9.7109375" style="73" customWidth="1"/>
    <col min="12806" max="13054" width="9.140625" style="73"/>
    <col min="13055" max="13055" width="8.140625" style="73" customWidth="1"/>
    <col min="13056" max="13056" width="24.140625" style="73" customWidth="1"/>
    <col min="13057" max="13057" width="10.140625" style="73" customWidth="1"/>
    <col min="13058" max="13058" width="9.42578125" style="73" customWidth="1"/>
    <col min="13059" max="13059" width="9.7109375" style="73" customWidth="1"/>
    <col min="13060" max="13060" width="9.42578125" style="73" customWidth="1"/>
    <col min="13061" max="13061" width="9.7109375" style="73" customWidth="1"/>
    <col min="13062" max="13310" width="9.140625" style="73"/>
    <col min="13311" max="13311" width="8.140625" style="73" customWidth="1"/>
    <col min="13312" max="13312" width="24.140625" style="73" customWidth="1"/>
    <col min="13313" max="13313" width="10.140625" style="73" customWidth="1"/>
    <col min="13314" max="13314" width="9.42578125" style="73" customWidth="1"/>
    <col min="13315" max="13315" width="9.7109375" style="73" customWidth="1"/>
    <col min="13316" max="13316" width="9.42578125" style="73" customWidth="1"/>
    <col min="13317" max="13317" width="9.7109375" style="73" customWidth="1"/>
    <col min="13318" max="13566" width="9.140625" style="73"/>
    <col min="13567" max="13567" width="8.140625" style="73" customWidth="1"/>
    <col min="13568" max="13568" width="24.140625" style="73" customWidth="1"/>
    <col min="13569" max="13569" width="10.140625" style="73" customWidth="1"/>
    <col min="13570" max="13570" width="9.42578125" style="73" customWidth="1"/>
    <col min="13571" max="13571" width="9.7109375" style="73" customWidth="1"/>
    <col min="13572" max="13572" width="9.42578125" style="73" customWidth="1"/>
    <col min="13573" max="13573" width="9.7109375" style="73" customWidth="1"/>
    <col min="13574" max="13822" width="9.140625" style="73"/>
    <col min="13823" max="13823" width="8.140625" style="73" customWidth="1"/>
    <col min="13824" max="13824" width="24.140625" style="73" customWidth="1"/>
    <col min="13825" max="13825" width="10.140625" style="73" customWidth="1"/>
    <col min="13826" max="13826" width="9.42578125" style="73" customWidth="1"/>
    <col min="13827" max="13827" width="9.7109375" style="73" customWidth="1"/>
    <col min="13828" max="13828" width="9.42578125" style="73" customWidth="1"/>
    <col min="13829" max="13829" width="9.7109375" style="73" customWidth="1"/>
    <col min="13830" max="14078" width="9.140625" style="73"/>
    <col min="14079" max="14079" width="8.140625" style="73" customWidth="1"/>
    <col min="14080" max="14080" width="24.140625" style="73" customWidth="1"/>
    <col min="14081" max="14081" width="10.140625" style="73" customWidth="1"/>
    <col min="14082" max="14082" width="9.42578125" style="73" customWidth="1"/>
    <col min="14083" max="14083" width="9.7109375" style="73" customWidth="1"/>
    <col min="14084" max="14084" width="9.42578125" style="73" customWidth="1"/>
    <col min="14085" max="14085" width="9.7109375" style="73" customWidth="1"/>
    <col min="14086" max="14334" width="9.140625" style="73"/>
    <col min="14335" max="14335" width="8.140625" style="73" customWidth="1"/>
    <col min="14336" max="14336" width="24.140625" style="73" customWidth="1"/>
    <col min="14337" max="14337" width="10.140625" style="73" customWidth="1"/>
    <col min="14338" max="14338" width="9.42578125" style="73" customWidth="1"/>
    <col min="14339" max="14339" width="9.7109375" style="73" customWidth="1"/>
    <col min="14340" max="14340" width="9.42578125" style="73" customWidth="1"/>
    <col min="14341" max="14341" width="9.7109375" style="73" customWidth="1"/>
    <col min="14342" max="14590" width="9.140625" style="73"/>
    <col min="14591" max="14591" width="8.140625" style="73" customWidth="1"/>
    <col min="14592" max="14592" width="24.140625" style="73" customWidth="1"/>
    <col min="14593" max="14593" width="10.140625" style="73" customWidth="1"/>
    <col min="14594" max="14594" width="9.42578125" style="73" customWidth="1"/>
    <col min="14595" max="14595" width="9.7109375" style="73" customWidth="1"/>
    <col min="14596" max="14596" width="9.42578125" style="73" customWidth="1"/>
    <col min="14597" max="14597" width="9.7109375" style="73" customWidth="1"/>
    <col min="14598" max="14846" width="9.140625" style="73"/>
    <col min="14847" max="14847" width="8.140625" style="73" customWidth="1"/>
    <col min="14848" max="14848" width="24.140625" style="73" customWidth="1"/>
    <col min="14849" max="14849" width="10.140625" style="73" customWidth="1"/>
    <col min="14850" max="14850" width="9.42578125" style="73" customWidth="1"/>
    <col min="14851" max="14851" width="9.7109375" style="73" customWidth="1"/>
    <col min="14852" max="14852" width="9.42578125" style="73" customWidth="1"/>
    <col min="14853" max="14853" width="9.7109375" style="73" customWidth="1"/>
    <col min="14854" max="15102" width="9.140625" style="73"/>
    <col min="15103" max="15103" width="8.140625" style="73" customWidth="1"/>
    <col min="15104" max="15104" width="24.140625" style="73" customWidth="1"/>
    <col min="15105" max="15105" width="10.140625" style="73" customWidth="1"/>
    <col min="15106" max="15106" width="9.42578125" style="73" customWidth="1"/>
    <col min="15107" max="15107" width="9.7109375" style="73" customWidth="1"/>
    <col min="15108" max="15108" width="9.42578125" style="73" customWidth="1"/>
    <col min="15109" max="15109" width="9.7109375" style="73" customWidth="1"/>
    <col min="15110" max="15358" width="9.140625" style="73"/>
    <col min="15359" max="15359" width="8.140625" style="73" customWidth="1"/>
    <col min="15360" max="15360" width="24.140625" style="73" customWidth="1"/>
    <col min="15361" max="15361" width="10.140625" style="73" customWidth="1"/>
    <col min="15362" max="15362" width="9.42578125" style="73" customWidth="1"/>
    <col min="15363" max="15363" width="9.7109375" style="73" customWidth="1"/>
    <col min="15364" max="15364" width="9.42578125" style="73" customWidth="1"/>
    <col min="15365" max="15365" width="9.7109375" style="73" customWidth="1"/>
    <col min="15366" max="15614" width="9.140625" style="73"/>
    <col min="15615" max="15615" width="8.140625" style="73" customWidth="1"/>
    <col min="15616" max="15616" width="24.140625" style="73" customWidth="1"/>
    <col min="15617" max="15617" width="10.140625" style="73" customWidth="1"/>
    <col min="15618" max="15618" width="9.42578125" style="73" customWidth="1"/>
    <col min="15619" max="15619" width="9.7109375" style="73" customWidth="1"/>
    <col min="15620" max="15620" width="9.42578125" style="73" customWidth="1"/>
    <col min="15621" max="15621" width="9.7109375" style="73" customWidth="1"/>
    <col min="15622" max="15870" width="9.140625" style="73"/>
    <col min="15871" max="15871" width="8.140625" style="73" customWidth="1"/>
    <col min="15872" max="15872" width="24.140625" style="73" customWidth="1"/>
    <col min="15873" max="15873" width="10.140625" style="73" customWidth="1"/>
    <col min="15874" max="15874" width="9.42578125" style="73" customWidth="1"/>
    <col min="15875" max="15875" width="9.7109375" style="73" customWidth="1"/>
    <col min="15876" max="15876" width="9.42578125" style="73" customWidth="1"/>
    <col min="15877" max="15877" width="9.7109375" style="73" customWidth="1"/>
    <col min="15878" max="16126" width="9.140625" style="73"/>
    <col min="16127" max="16127" width="8.140625" style="73" customWidth="1"/>
    <col min="16128" max="16128" width="24.140625" style="73" customWidth="1"/>
    <col min="16129" max="16129" width="10.140625" style="73" customWidth="1"/>
    <col min="16130" max="16130" width="9.42578125" style="73" customWidth="1"/>
    <col min="16131" max="16131" width="9.7109375" style="73" customWidth="1"/>
    <col min="16132" max="16132" width="9.42578125" style="73" customWidth="1"/>
    <col min="16133" max="16133" width="9.7109375" style="73" customWidth="1"/>
    <col min="16134" max="16384" width="9.140625" style="73"/>
  </cols>
  <sheetData>
    <row r="1" spans="1:30" s="72" customFormat="1">
      <c r="A1" s="811"/>
      <c r="B1" s="812" t="s">
        <v>0</v>
      </c>
      <c r="C1" s="709" t="s">
        <v>7694</v>
      </c>
      <c r="D1" s="244"/>
      <c r="E1" s="813"/>
      <c r="F1" s="244"/>
      <c r="G1" s="772"/>
    </row>
    <row r="2" spans="1:30">
      <c r="A2" s="811"/>
      <c r="B2" s="812" t="s">
        <v>1</v>
      </c>
      <c r="C2" s="709">
        <v>7044445</v>
      </c>
      <c r="D2" s="244"/>
      <c r="E2" s="813"/>
      <c r="F2" s="244"/>
      <c r="G2" s="772"/>
    </row>
    <row r="3" spans="1:30">
      <c r="A3" s="811"/>
      <c r="B3" s="812" t="s">
        <v>2</v>
      </c>
      <c r="C3" s="709" t="s">
        <v>7721</v>
      </c>
      <c r="D3" s="244"/>
      <c r="E3" s="813"/>
      <c r="F3" s="244"/>
      <c r="G3" s="772"/>
    </row>
    <row r="4" spans="1:30" ht="15.75" customHeight="1">
      <c r="A4" s="811"/>
      <c r="B4" s="812" t="s">
        <v>7233</v>
      </c>
      <c r="C4" s="246" t="s">
        <v>7234</v>
      </c>
      <c r="D4" s="247"/>
      <c r="E4" s="814"/>
      <c r="F4" s="247"/>
      <c r="G4" s="773"/>
    </row>
    <row r="5" spans="1:30">
      <c r="F5" s="73" t="s">
        <v>7235</v>
      </c>
    </row>
    <row r="6" spans="1:30" ht="34.5" customHeight="1">
      <c r="A6" s="2014" t="s">
        <v>1450</v>
      </c>
      <c r="B6" s="2014" t="s">
        <v>1451</v>
      </c>
      <c r="C6" s="2014" t="s">
        <v>1472</v>
      </c>
      <c r="D6" s="2014" t="s">
        <v>1473</v>
      </c>
      <c r="E6" s="2014"/>
      <c r="F6" s="2014" t="s">
        <v>1474</v>
      </c>
      <c r="G6" s="2014"/>
    </row>
    <row r="7" spans="1:30" ht="43.5" customHeight="1" thickBot="1">
      <c r="A7" s="2013"/>
      <c r="B7" s="2013"/>
      <c r="C7" s="2013"/>
      <c r="D7" s="38" t="s">
        <v>7719</v>
      </c>
      <c r="E7" s="39" t="s">
        <v>1432</v>
      </c>
      <c r="F7" s="38" t="s">
        <v>7719</v>
      </c>
      <c r="G7" s="39" t="s">
        <v>1432</v>
      </c>
      <c r="H7" s="815"/>
      <c r="I7" s="815"/>
    </row>
    <row r="8" spans="1:30" ht="24.95" customHeight="1" thickTop="1">
      <c r="A8" s="76">
        <v>313</v>
      </c>
      <c r="B8" s="77" t="s">
        <v>1467</v>
      </c>
      <c r="C8" s="78"/>
      <c r="D8" s="78">
        <v>398</v>
      </c>
      <c r="E8" s="816">
        <v>354</v>
      </c>
      <c r="F8" s="79">
        <v>1767</v>
      </c>
      <c r="G8" s="80">
        <v>1396</v>
      </c>
      <c r="H8" s="817"/>
      <c r="I8" s="817"/>
      <c r="N8" s="146"/>
    </row>
    <row r="9" spans="1:30" ht="24.95" customHeight="1">
      <c r="A9" s="818">
        <v>433</v>
      </c>
      <c r="B9" s="819" t="s">
        <v>1475</v>
      </c>
      <c r="C9" s="820"/>
      <c r="D9" s="820">
        <v>335</v>
      </c>
      <c r="E9" s="808">
        <v>288</v>
      </c>
      <c r="F9" s="821">
        <v>1242</v>
      </c>
      <c r="G9" s="809">
        <v>1015</v>
      </c>
      <c r="H9" s="817"/>
      <c r="I9" s="817"/>
    </row>
    <row r="10" spans="1:30" ht="24.95" customHeight="1">
      <c r="A10" s="806"/>
      <c r="B10" s="822" t="s">
        <v>1471</v>
      </c>
      <c r="C10" s="820"/>
      <c r="D10" s="820">
        <v>81</v>
      </c>
      <c r="E10" s="823">
        <v>674</v>
      </c>
      <c r="F10" s="821">
        <v>276</v>
      </c>
      <c r="G10" s="823">
        <v>2836</v>
      </c>
      <c r="H10" s="817"/>
      <c r="I10" s="817"/>
    </row>
    <row r="11" spans="1:30" ht="24.95" customHeight="1">
      <c r="A11" s="806"/>
      <c r="B11" s="824"/>
      <c r="C11" s="820"/>
      <c r="D11" s="820"/>
      <c r="E11" s="823"/>
      <c r="F11" s="821"/>
      <c r="G11" s="823"/>
      <c r="H11" s="817"/>
      <c r="I11" s="817"/>
    </row>
    <row r="12" spans="1:30" ht="24.95" customHeight="1">
      <c r="A12" s="806"/>
      <c r="B12" s="824"/>
      <c r="C12" s="820"/>
      <c r="D12" s="820"/>
      <c r="E12" s="823"/>
      <c r="F12" s="821"/>
      <c r="G12" s="823"/>
      <c r="H12" s="817"/>
      <c r="I12" s="817"/>
    </row>
    <row r="13" spans="1:30" ht="24.95" customHeight="1">
      <c r="A13" s="806"/>
      <c r="B13" s="824"/>
      <c r="C13" s="820"/>
      <c r="D13" s="820"/>
      <c r="E13" s="823"/>
      <c r="F13" s="821"/>
      <c r="G13" s="823"/>
      <c r="H13" s="817"/>
      <c r="I13" s="817"/>
    </row>
    <row r="14" spans="1:30" ht="24.95" customHeight="1">
      <c r="A14" s="806"/>
      <c r="B14" s="824"/>
      <c r="C14" s="820"/>
      <c r="D14" s="820"/>
      <c r="E14" s="823"/>
      <c r="F14" s="821"/>
      <c r="G14" s="823"/>
      <c r="H14" s="817"/>
      <c r="I14" s="817"/>
    </row>
    <row r="15" spans="1:30" ht="24.95" customHeight="1">
      <c r="A15" s="806"/>
      <c r="B15" s="824"/>
      <c r="C15" s="820"/>
      <c r="D15" s="820"/>
      <c r="E15" s="823"/>
      <c r="F15" s="821"/>
      <c r="G15" s="823"/>
      <c r="H15" s="817"/>
      <c r="I15" s="817"/>
    </row>
    <row r="16" spans="1:30" ht="24.95" customHeight="1">
      <c r="A16" s="806"/>
      <c r="B16" s="824"/>
      <c r="C16" s="820"/>
      <c r="D16" s="820"/>
      <c r="E16" s="823"/>
      <c r="F16" s="821"/>
      <c r="G16" s="823"/>
      <c r="H16" s="817"/>
      <c r="I16" s="817"/>
      <c r="AD16" s="73" t="s">
        <v>1460</v>
      </c>
    </row>
    <row r="17" spans="1:9" ht="24.95" customHeight="1">
      <c r="A17" s="806"/>
      <c r="B17" s="824"/>
      <c r="C17" s="820"/>
      <c r="D17" s="820"/>
      <c r="E17" s="823"/>
      <c r="F17" s="821"/>
      <c r="G17" s="823"/>
      <c r="H17" s="817"/>
      <c r="I17" s="817"/>
    </row>
    <row r="18" spans="1:9" ht="24.95" customHeight="1">
      <c r="A18" s="2015" t="s">
        <v>1476</v>
      </c>
      <c r="B18" s="2015"/>
      <c r="C18" s="820">
        <v>0</v>
      </c>
      <c r="D18" s="820">
        <v>814</v>
      </c>
      <c r="E18" s="825">
        <v>1316</v>
      </c>
      <c r="F18" s="826">
        <v>3285</v>
      </c>
      <c r="G18" s="827">
        <v>5247</v>
      </c>
      <c r="H18" s="817"/>
      <c r="I18" s="817"/>
    </row>
  </sheetData>
  <mergeCells count="6">
    <mergeCell ref="F6:G6"/>
    <mergeCell ref="A18:B18"/>
    <mergeCell ref="A6:A7"/>
    <mergeCell ref="B6:B7"/>
    <mergeCell ref="C6:C7"/>
    <mergeCell ref="D6:E6"/>
  </mergeCells>
  <pageMargins left="0.75" right="0.75" top="0.75" bottom="1" header="0.5" footer="0.5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S22"/>
  <sheetViews>
    <sheetView topLeftCell="A5" workbookViewId="0">
      <selection activeCell="J12" sqref="J12"/>
    </sheetView>
  </sheetViews>
  <sheetFormatPr defaultRowHeight="12.75"/>
  <cols>
    <col min="1" max="1" width="7.42578125" style="92" customWidth="1"/>
    <col min="2" max="2" width="45" style="92" customWidth="1"/>
    <col min="3" max="3" width="14.28515625" style="92" customWidth="1"/>
    <col min="4" max="4" width="9.28515625" style="92" customWidth="1"/>
    <col min="5" max="5" width="8.42578125" style="93" customWidth="1"/>
    <col min="6" max="6" width="9.85546875" style="92" customWidth="1"/>
    <col min="7" max="7" width="9.140625" style="93" customWidth="1"/>
    <col min="8" max="243" width="9.140625" style="92"/>
    <col min="244" max="244" width="7.42578125" style="92" customWidth="1"/>
    <col min="245" max="245" width="45" style="92" customWidth="1"/>
    <col min="246" max="246" width="14.28515625" style="92" customWidth="1"/>
    <col min="247" max="247" width="9.28515625" style="92" customWidth="1"/>
    <col min="248" max="248" width="8.42578125" style="92" customWidth="1"/>
    <col min="249" max="249" width="9.85546875" style="92" customWidth="1"/>
    <col min="250" max="251" width="8.42578125" style="92" customWidth="1"/>
    <col min="252" max="499" width="9.140625" style="92"/>
    <col min="500" max="500" width="7.42578125" style="92" customWidth="1"/>
    <col min="501" max="501" width="45" style="92" customWidth="1"/>
    <col min="502" max="502" width="14.28515625" style="92" customWidth="1"/>
    <col min="503" max="503" width="9.28515625" style="92" customWidth="1"/>
    <col min="504" max="504" width="8.42578125" style="92" customWidth="1"/>
    <col min="505" max="505" width="9.85546875" style="92" customWidth="1"/>
    <col min="506" max="507" width="8.42578125" style="92" customWidth="1"/>
    <col min="508" max="755" width="9.140625" style="92"/>
    <col min="756" max="756" width="7.42578125" style="92" customWidth="1"/>
    <col min="757" max="757" width="45" style="92" customWidth="1"/>
    <col min="758" max="758" width="14.28515625" style="92" customWidth="1"/>
    <col min="759" max="759" width="9.28515625" style="92" customWidth="1"/>
    <col min="760" max="760" width="8.42578125" style="92" customWidth="1"/>
    <col min="761" max="761" width="9.85546875" style="92" customWidth="1"/>
    <col min="762" max="763" width="8.42578125" style="92" customWidth="1"/>
    <col min="764" max="1011" width="9.140625" style="92"/>
    <col min="1012" max="1012" width="7.42578125" style="92" customWidth="1"/>
    <col min="1013" max="1013" width="45" style="92" customWidth="1"/>
    <col min="1014" max="1014" width="14.28515625" style="92" customWidth="1"/>
    <col min="1015" max="1015" width="9.28515625" style="92" customWidth="1"/>
    <col min="1016" max="1016" width="8.42578125" style="92" customWidth="1"/>
    <col min="1017" max="1017" width="9.85546875" style="92" customWidth="1"/>
    <col min="1018" max="1019" width="8.42578125" style="92" customWidth="1"/>
    <col min="1020" max="1267" width="9.140625" style="92"/>
    <col min="1268" max="1268" width="7.42578125" style="92" customWidth="1"/>
    <col min="1269" max="1269" width="45" style="92" customWidth="1"/>
    <col min="1270" max="1270" width="14.28515625" style="92" customWidth="1"/>
    <col min="1271" max="1271" width="9.28515625" style="92" customWidth="1"/>
    <col min="1272" max="1272" width="8.42578125" style="92" customWidth="1"/>
    <col min="1273" max="1273" width="9.85546875" style="92" customWidth="1"/>
    <col min="1274" max="1275" width="8.42578125" style="92" customWidth="1"/>
    <col min="1276" max="1523" width="9.140625" style="92"/>
    <col min="1524" max="1524" width="7.42578125" style="92" customWidth="1"/>
    <col min="1525" max="1525" width="45" style="92" customWidth="1"/>
    <col min="1526" max="1526" width="14.28515625" style="92" customWidth="1"/>
    <col min="1527" max="1527" width="9.28515625" style="92" customWidth="1"/>
    <col min="1528" max="1528" width="8.42578125" style="92" customWidth="1"/>
    <col min="1529" max="1529" width="9.85546875" style="92" customWidth="1"/>
    <col min="1530" max="1531" width="8.42578125" style="92" customWidth="1"/>
    <col min="1532" max="1779" width="9.140625" style="92"/>
    <col min="1780" max="1780" width="7.42578125" style="92" customWidth="1"/>
    <col min="1781" max="1781" width="45" style="92" customWidth="1"/>
    <col min="1782" max="1782" width="14.28515625" style="92" customWidth="1"/>
    <col min="1783" max="1783" width="9.28515625" style="92" customWidth="1"/>
    <col min="1784" max="1784" width="8.42578125" style="92" customWidth="1"/>
    <col min="1785" max="1785" width="9.85546875" style="92" customWidth="1"/>
    <col min="1786" max="1787" width="8.42578125" style="92" customWidth="1"/>
    <col min="1788" max="2035" width="9.140625" style="92"/>
    <col min="2036" max="2036" width="7.42578125" style="92" customWidth="1"/>
    <col min="2037" max="2037" width="45" style="92" customWidth="1"/>
    <col min="2038" max="2038" width="14.28515625" style="92" customWidth="1"/>
    <col min="2039" max="2039" width="9.28515625" style="92" customWidth="1"/>
    <col min="2040" max="2040" width="8.42578125" style="92" customWidth="1"/>
    <col min="2041" max="2041" width="9.85546875" style="92" customWidth="1"/>
    <col min="2042" max="2043" width="8.42578125" style="92" customWidth="1"/>
    <col min="2044" max="2291" width="9.140625" style="92"/>
    <col min="2292" max="2292" width="7.42578125" style="92" customWidth="1"/>
    <col min="2293" max="2293" width="45" style="92" customWidth="1"/>
    <col min="2294" max="2294" width="14.28515625" style="92" customWidth="1"/>
    <col min="2295" max="2295" width="9.28515625" style="92" customWidth="1"/>
    <col min="2296" max="2296" width="8.42578125" style="92" customWidth="1"/>
    <col min="2297" max="2297" width="9.85546875" style="92" customWidth="1"/>
    <col min="2298" max="2299" width="8.42578125" style="92" customWidth="1"/>
    <col min="2300" max="2547" width="9.140625" style="92"/>
    <col min="2548" max="2548" width="7.42578125" style="92" customWidth="1"/>
    <col min="2549" max="2549" width="45" style="92" customWidth="1"/>
    <col min="2550" max="2550" width="14.28515625" style="92" customWidth="1"/>
    <col min="2551" max="2551" width="9.28515625" style="92" customWidth="1"/>
    <col min="2552" max="2552" width="8.42578125" style="92" customWidth="1"/>
    <col min="2553" max="2553" width="9.85546875" style="92" customWidth="1"/>
    <col min="2554" max="2555" width="8.42578125" style="92" customWidth="1"/>
    <col min="2556" max="2803" width="9.140625" style="92"/>
    <col min="2804" max="2804" width="7.42578125" style="92" customWidth="1"/>
    <col min="2805" max="2805" width="45" style="92" customWidth="1"/>
    <col min="2806" max="2806" width="14.28515625" style="92" customWidth="1"/>
    <col min="2807" max="2807" width="9.28515625" style="92" customWidth="1"/>
    <col min="2808" max="2808" width="8.42578125" style="92" customWidth="1"/>
    <col min="2809" max="2809" width="9.85546875" style="92" customWidth="1"/>
    <col min="2810" max="2811" width="8.42578125" style="92" customWidth="1"/>
    <col min="2812" max="3059" width="9.140625" style="92"/>
    <col min="3060" max="3060" width="7.42578125" style="92" customWidth="1"/>
    <col min="3061" max="3061" width="45" style="92" customWidth="1"/>
    <col min="3062" max="3062" width="14.28515625" style="92" customWidth="1"/>
    <col min="3063" max="3063" width="9.28515625" style="92" customWidth="1"/>
    <col min="3064" max="3064" width="8.42578125" style="92" customWidth="1"/>
    <col min="3065" max="3065" width="9.85546875" style="92" customWidth="1"/>
    <col min="3066" max="3067" width="8.42578125" style="92" customWidth="1"/>
    <col min="3068" max="3315" width="9.140625" style="92"/>
    <col min="3316" max="3316" width="7.42578125" style="92" customWidth="1"/>
    <col min="3317" max="3317" width="45" style="92" customWidth="1"/>
    <col min="3318" max="3318" width="14.28515625" style="92" customWidth="1"/>
    <col min="3319" max="3319" width="9.28515625" style="92" customWidth="1"/>
    <col min="3320" max="3320" width="8.42578125" style="92" customWidth="1"/>
    <col min="3321" max="3321" width="9.85546875" style="92" customWidth="1"/>
    <col min="3322" max="3323" width="8.42578125" style="92" customWidth="1"/>
    <col min="3324" max="3571" width="9.140625" style="92"/>
    <col min="3572" max="3572" width="7.42578125" style="92" customWidth="1"/>
    <col min="3573" max="3573" width="45" style="92" customWidth="1"/>
    <col min="3574" max="3574" width="14.28515625" style="92" customWidth="1"/>
    <col min="3575" max="3575" width="9.28515625" style="92" customWidth="1"/>
    <col min="3576" max="3576" width="8.42578125" style="92" customWidth="1"/>
    <col min="3577" max="3577" width="9.85546875" style="92" customWidth="1"/>
    <col min="3578" max="3579" width="8.42578125" style="92" customWidth="1"/>
    <col min="3580" max="3827" width="9.140625" style="92"/>
    <col min="3828" max="3828" width="7.42578125" style="92" customWidth="1"/>
    <col min="3829" max="3829" width="45" style="92" customWidth="1"/>
    <col min="3830" max="3830" width="14.28515625" style="92" customWidth="1"/>
    <col min="3831" max="3831" width="9.28515625" style="92" customWidth="1"/>
    <col min="3832" max="3832" width="8.42578125" style="92" customWidth="1"/>
    <col min="3833" max="3833" width="9.85546875" style="92" customWidth="1"/>
    <col min="3834" max="3835" width="8.42578125" style="92" customWidth="1"/>
    <col min="3836" max="4083" width="9.140625" style="92"/>
    <col min="4084" max="4084" width="7.42578125" style="92" customWidth="1"/>
    <col min="4085" max="4085" width="45" style="92" customWidth="1"/>
    <col min="4086" max="4086" width="14.28515625" style="92" customWidth="1"/>
    <col min="4087" max="4087" width="9.28515625" style="92" customWidth="1"/>
    <col min="4088" max="4088" width="8.42578125" style="92" customWidth="1"/>
    <col min="4089" max="4089" width="9.85546875" style="92" customWidth="1"/>
    <col min="4090" max="4091" width="8.42578125" style="92" customWidth="1"/>
    <col min="4092" max="4339" width="9.140625" style="92"/>
    <col min="4340" max="4340" width="7.42578125" style="92" customWidth="1"/>
    <col min="4341" max="4341" width="45" style="92" customWidth="1"/>
    <col min="4342" max="4342" width="14.28515625" style="92" customWidth="1"/>
    <col min="4343" max="4343" width="9.28515625" style="92" customWidth="1"/>
    <col min="4344" max="4344" width="8.42578125" style="92" customWidth="1"/>
    <col min="4345" max="4345" width="9.85546875" style="92" customWidth="1"/>
    <col min="4346" max="4347" width="8.42578125" style="92" customWidth="1"/>
    <col min="4348" max="4595" width="9.140625" style="92"/>
    <col min="4596" max="4596" width="7.42578125" style="92" customWidth="1"/>
    <col min="4597" max="4597" width="45" style="92" customWidth="1"/>
    <col min="4598" max="4598" width="14.28515625" style="92" customWidth="1"/>
    <col min="4599" max="4599" width="9.28515625" style="92" customWidth="1"/>
    <col min="4600" max="4600" width="8.42578125" style="92" customWidth="1"/>
    <col min="4601" max="4601" width="9.85546875" style="92" customWidth="1"/>
    <col min="4602" max="4603" width="8.42578125" style="92" customWidth="1"/>
    <col min="4604" max="4851" width="9.140625" style="92"/>
    <col min="4852" max="4852" width="7.42578125" style="92" customWidth="1"/>
    <col min="4853" max="4853" width="45" style="92" customWidth="1"/>
    <col min="4854" max="4854" width="14.28515625" style="92" customWidth="1"/>
    <col min="4855" max="4855" width="9.28515625" style="92" customWidth="1"/>
    <col min="4856" max="4856" width="8.42578125" style="92" customWidth="1"/>
    <col min="4857" max="4857" width="9.85546875" style="92" customWidth="1"/>
    <col min="4858" max="4859" width="8.42578125" style="92" customWidth="1"/>
    <col min="4860" max="5107" width="9.140625" style="92"/>
    <col min="5108" max="5108" width="7.42578125" style="92" customWidth="1"/>
    <col min="5109" max="5109" width="45" style="92" customWidth="1"/>
    <col min="5110" max="5110" width="14.28515625" style="92" customWidth="1"/>
    <col min="5111" max="5111" width="9.28515625" style="92" customWidth="1"/>
    <col min="5112" max="5112" width="8.42578125" style="92" customWidth="1"/>
    <col min="5113" max="5113" width="9.85546875" style="92" customWidth="1"/>
    <col min="5114" max="5115" width="8.42578125" style="92" customWidth="1"/>
    <col min="5116" max="5363" width="9.140625" style="92"/>
    <col min="5364" max="5364" width="7.42578125" style="92" customWidth="1"/>
    <col min="5365" max="5365" width="45" style="92" customWidth="1"/>
    <col min="5366" max="5366" width="14.28515625" style="92" customWidth="1"/>
    <col min="5367" max="5367" width="9.28515625" style="92" customWidth="1"/>
    <col min="5368" max="5368" width="8.42578125" style="92" customWidth="1"/>
    <col min="5369" max="5369" width="9.85546875" style="92" customWidth="1"/>
    <col min="5370" max="5371" width="8.42578125" style="92" customWidth="1"/>
    <col min="5372" max="5619" width="9.140625" style="92"/>
    <col min="5620" max="5620" width="7.42578125" style="92" customWidth="1"/>
    <col min="5621" max="5621" width="45" style="92" customWidth="1"/>
    <col min="5622" max="5622" width="14.28515625" style="92" customWidth="1"/>
    <col min="5623" max="5623" width="9.28515625" style="92" customWidth="1"/>
    <col min="5624" max="5624" width="8.42578125" style="92" customWidth="1"/>
    <col min="5625" max="5625" width="9.85546875" style="92" customWidth="1"/>
    <col min="5626" max="5627" width="8.42578125" style="92" customWidth="1"/>
    <col min="5628" max="5875" width="9.140625" style="92"/>
    <col min="5876" max="5876" width="7.42578125" style="92" customWidth="1"/>
    <col min="5877" max="5877" width="45" style="92" customWidth="1"/>
    <col min="5878" max="5878" width="14.28515625" style="92" customWidth="1"/>
    <col min="5879" max="5879" width="9.28515625" style="92" customWidth="1"/>
    <col min="5880" max="5880" width="8.42578125" style="92" customWidth="1"/>
    <col min="5881" max="5881" width="9.85546875" style="92" customWidth="1"/>
    <col min="5882" max="5883" width="8.42578125" style="92" customWidth="1"/>
    <col min="5884" max="6131" width="9.140625" style="92"/>
    <col min="6132" max="6132" width="7.42578125" style="92" customWidth="1"/>
    <col min="6133" max="6133" width="45" style="92" customWidth="1"/>
    <col min="6134" max="6134" width="14.28515625" style="92" customWidth="1"/>
    <col min="6135" max="6135" width="9.28515625" style="92" customWidth="1"/>
    <col min="6136" max="6136" width="8.42578125" style="92" customWidth="1"/>
    <col min="6137" max="6137" width="9.85546875" style="92" customWidth="1"/>
    <col min="6138" max="6139" width="8.42578125" style="92" customWidth="1"/>
    <col min="6140" max="6387" width="9.140625" style="92"/>
    <col min="6388" max="6388" width="7.42578125" style="92" customWidth="1"/>
    <col min="6389" max="6389" width="45" style="92" customWidth="1"/>
    <col min="6390" max="6390" width="14.28515625" style="92" customWidth="1"/>
    <col min="6391" max="6391" width="9.28515625" style="92" customWidth="1"/>
    <col min="6392" max="6392" width="8.42578125" style="92" customWidth="1"/>
    <col min="6393" max="6393" width="9.85546875" style="92" customWidth="1"/>
    <col min="6394" max="6395" width="8.42578125" style="92" customWidth="1"/>
    <col min="6396" max="6643" width="9.140625" style="92"/>
    <col min="6644" max="6644" width="7.42578125" style="92" customWidth="1"/>
    <col min="6645" max="6645" width="45" style="92" customWidth="1"/>
    <col min="6646" max="6646" width="14.28515625" style="92" customWidth="1"/>
    <col min="6647" max="6647" width="9.28515625" style="92" customWidth="1"/>
    <col min="6648" max="6648" width="8.42578125" style="92" customWidth="1"/>
    <col min="6649" max="6649" width="9.85546875" style="92" customWidth="1"/>
    <col min="6650" max="6651" width="8.42578125" style="92" customWidth="1"/>
    <col min="6652" max="6899" width="9.140625" style="92"/>
    <col min="6900" max="6900" width="7.42578125" style="92" customWidth="1"/>
    <col min="6901" max="6901" width="45" style="92" customWidth="1"/>
    <col min="6902" max="6902" width="14.28515625" style="92" customWidth="1"/>
    <col min="6903" max="6903" width="9.28515625" style="92" customWidth="1"/>
    <col min="6904" max="6904" width="8.42578125" style="92" customWidth="1"/>
    <col min="6905" max="6905" width="9.85546875" style="92" customWidth="1"/>
    <col min="6906" max="6907" width="8.42578125" style="92" customWidth="1"/>
    <col min="6908" max="7155" width="9.140625" style="92"/>
    <col min="7156" max="7156" width="7.42578125" style="92" customWidth="1"/>
    <col min="7157" max="7157" width="45" style="92" customWidth="1"/>
    <col min="7158" max="7158" width="14.28515625" style="92" customWidth="1"/>
    <col min="7159" max="7159" width="9.28515625" style="92" customWidth="1"/>
    <col min="7160" max="7160" width="8.42578125" style="92" customWidth="1"/>
    <col min="7161" max="7161" width="9.85546875" style="92" customWidth="1"/>
    <col min="7162" max="7163" width="8.42578125" style="92" customWidth="1"/>
    <col min="7164" max="7411" width="9.140625" style="92"/>
    <col min="7412" max="7412" width="7.42578125" style="92" customWidth="1"/>
    <col min="7413" max="7413" width="45" style="92" customWidth="1"/>
    <col min="7414" max="7414" width="14.28515625" style="92" customWidth="1"/>
    <col min="7415" max="7415" width="9.28515625" style="92" customWidth="1"/>
    <col min="7416" max="7416" width="8.42578125" style="92" customWidth="1"/>
    <col min="7417" max="7417" width="9.85546875" style="92" customWidth="1"/>
    <col min="7418" max="7419" width="8.42578125" style="92" customWidth="1"/>
    <col min="7420" max="7667" width="9.140625" style="92"/>
    <col min="7668" max="7668" width="7.42578125" style="92" customWidth="1"/>
    <col min="7669" max="7669" width="45" style="92" customWidth="1"/>
    <col min="7670" max="7670" width="14.28515625" style="92" customWidth="1"/>
    <col min="7671" max="7671" width="9.28515625" style="92" customWidth="1"/>
    <col min="7672" max="7672" width="8.42578125" style="92" customWidth="1"/>
    <col min="7673" max="7673" width="9.85546875" style="92" customWidth="1"/>
    <col min="7674" max="7675" width="8.42578125" style="92" customWidth="1"/>
    <col min="7676" max="7923" width="9.140625" style="92"/>
    <col min="7924" max="7924" width="7.42578125" style="92" customWidth="1"/>
    <col min="7925" max="7925" width="45" style="92" customWidth="1"/>
    <col min="7926" max="7926" width="14.28515625" style="92" customWidth="1"/>
    <col min="7927" max="7927" width="9.28515625" style="92" customWidth="1"/>
    <col min="7928" max="7928" width="8.42578125" style="92" customWidth="1"/>
    <col min="7929" max="7929" width="9.85546875" style="92" customWidth="1"/>
    <col min="7930" max="7931" width="8.42578125" style="92" customWidth="1"/>
    <col min="7932" max="8179" width="9.140625" style="92"/>
    <col min="8180" max="8180" width="7.42578125" style="92" customWidth="1"/>
    <col min="8181" max="8181" width="45" style="92" customWidth="1"/>
    <col min="8182" max="8182" width="14.28515625" style="92" customWidth="1"/>
    <col min="8183" max="8183" width="9.28515625" style="92" customWidth="1"/>
    <col min="8184" max="8184" width="8.42578125" style="92" customWidth="1"/>
    <col min="8185" max="8185" width="9.85546875" style="92" customWidth="1"/>
    <col min="8186" max="8187" width="8.42578125" style="92" customWidth="1"/>
    <col min="8188" max="8435" width="9.140625" style="92"/>
    <col min="8436" max="8436" width="7.42578125" style="92" customWidth="1"/>
    <col min="8437" max="8437" width="45" style="92" customWidth="1"/>
    <col min="8438" max="8438" width="14.28515625" style="92" customWidth="1"/>
    <col min="8439" max="8439" width="9.28515625" style="92" customWidth="1"/>
    <col min="8440" max="8440" width="8.42578125" style="92" customWidth="1"/>
    <col min="8441" max="8441" width="9.85546875" style="92" customWidth="1"/>
    <col min="8442" max="8443" width="8.42578125" style="92" customWidth="1"/>
    <col min="8444" max="8691" width="9.140625" style="92"/>
    <col min="8692" max="8692" width="7.42578125" style="92" customWidth="1"/>
    <col min="8693" max="8693" width="45" style="92" customWidth="1"/>
    <col min="8694" max="8694" width="14.28515625" style="92" customWidth="1"/>
    <col min="8695" max="8695" width="9.28515625" style="92" customWidth="1"/>
    <col min="8696" max="8696" width="8.42578125" style="92" customWidth="1"/>
    <col min="8697" max="8697" width="9.85546875" style="92" customWidth="1"/>
    <col min="8698" max="8699" width="8.42578125" style="92" customWidth="1"/>
    <col min="8700" max="8947" width="9.140625" style="92"/>
    <col min="8948" max="8948" width="7.42578125" style="92" customWidth="1"/>
    <col min="8949" max="8949" width="45" style="92" customWidth="1"/>
    <col min="8950" max="8950" width="14.28515625" style="92" customWidth="1"/>
    <col min="8951" max="8951" width="9.28515625" style="92" customWidth="1"/>
    <col min="8952" max="8952" width="8.42578125" style="92" customWidth="1"/>
    <col min="8953" max="8953" width="9.85546875" style="92" customWidth="1"/>
    <col min="8954" max="8955" width="8.42578125" style="92" customWidth="1"/>
    <col min="8956" max="9203" width="9.140625" style="92"/>
    <col min="9204" max="9204" width="7.42578125" style="92" customWidth="1"/>
    <col min="9205" max="9205" width="45" style="92" customWidth="1"/>
    <col min="9206" max="9206" width="14.28515625" style="92" customWidth="1"/>
    <col min="9207" max="9207" width="9.28515625" style="92" customWidth="1"/>
    <col min="9208" max="9208" width="8.42578125" style="92" customWidth="1"/>
    <col min="9209" max="9209" width="9.85546875" style="92" customWidth="1"/>
    <col min="9210" max="9211" width="8.42578125" style="92" customWidth="1"/>
    <col min="9212" max="9459" width="9.140625" style="92"/>
    <col min="9460" max="9460" width="7.42578125" style="92" customWidth="1"/>
    <col min="9461" max="9461" width="45" style="92" customWidth="1"/>
    <col min="9462" max="9462" width="14.28515625" style="92" customWidth="1"/>
    <col min="9463" max="9463" width="9.28515625" style="92" customWidth="1"/>
    <col min="9464" max="9464" width="8.42578125" style="92" customWidth="1"/>
    <col min="9465" max="9465" width="9.85546875" style="92" customWidth="1"/>
    <col min="9466" max="9467" width="8.42578125" style="92" customWidth="1"/>
    <col min="9468" max="9715" width="9.140625" style="92"/>
    <col min="9716" max="9716" width="7.42578125" style="92" customWidth="1"/>
    <col min="9717" max="9717" width="45" style="92" customWidth="1"/>
    <col min="9718" max="9718" width="14.28515625" style="92" customWidth="1"/>
    <col min="9719" max="9719" width="9.28515625" style="92" customWidth="1"/>
    <col min="9720" max="9720" width="8.42578125" style="92" customWidth="1"/>
    <col min="9721" max="9721" width="9.85546875" style="92" customWidth="1"/>
    <col min="9722" max="9723" width="8.42578125" style="92" customWidth="1"/>
    <col min="9724" max="9971" width="9.140625" style="92"/>
    <col min="9972" max="9972" width="7.42578125" style="92" customWidth="1"/>
    <col min="9973" max="9973" width="45" style="92" customWidth="1"/>
    <col min="9974" max="9974" width="14.28515625" style="92" customWidth="1"/>
    <col min="9975" max="9975" width="9.28515625" style="92" customWidth="1"/>
    <col min="9976" max="9976" width="8.42578125" style="92" customWidth="1"/>
    <col min="9977" max="9977" width="9.85546875" style="92" customWidth="1"/>
    <col min="9978" max="9979" width="8.42578125" style="92" customWidth="1"/>
    <col min="9980" max="10227" width="9.140625" style="92"/>
    <col min="10228" max="10228" width="7.42578125" style="92" customWidth="1"/>
    <col min="10229" max="10229" width="45" style="92" customWidth="1"/>
    <col min="10230" max="10230" width="14.28515625" style="92" customWidth="1"/>
    <col min="10231" max="10231" width="9.28515625" style="92" customWidth="1"/>
    <col min="10232" max="10232" width="8.42578125" style="92" customWidth="1"/>
    <col min="10233" max="10233" width="9.85546875" style="92" customWidth="1"/>
    <col min="10234" max="10235" width="8.42578125" style="92" customWidth="1"/>
    <col min="10236" max="10483" width="9.140625" style="92"/>
    <col min="10484" max="10484" width="7.42578125" style="92" customWidth="1"/>
    <col min="10485" max="10485" width="45" style="92" customWidth="1"/>
    <col min="10486" max="10486" width="14.28515625" style="92" customWidth="1"/>
    <col min="10487" max="10487" width="9.28515625" style="92" customWidth="1"/>
    <col min="10488" max="10488" width="8.42578125" style="92" customWidth="1"/>
    <col min="10489" max="10489" width="9.85546875" style="92" customWidth="1"/>
    <col min="10490" max="10491" width="8.42578125" style="92" customWidth="1"/>
    <col min="10492" max="10739" width="9.140625" style="92"/>
    <col min="10740" max="10740" width="7.42578125" style="92" customWidth="1"/>
    <col min="10741" max="10741" width="45" style="92" customWidth="1"/>
    <col min="10742" max="10742" width="14.28515625" style="92" customWidth="1"/>
    <col min="10743" max="10743" width="9.28515625" style="92" customWidth="1"/>
    <col min="10744" max="10744" width="8.42578125" style="92" customWidth="1"/>
    <col min="10745" max="10745" width="9.85546875" style="92" customWidth="1"/>
    <col min="10746" max="10747" width="8.42578125" style="92" customWidth="1"/>
    <col min="10748" max="10995" width="9.140625" style="92"/>
    <col min="10996" max="10996" width="7.42578125" style="92" customWidth="1"/>
    <col min="10997" max="10997" width="45" style="92" customWidth="1"/>
    <col min="10998" max="10998" width="14.28515625" style="92" customWidth="1"/>
    <col min="10999" max="10999" width="9.28515625" style="92" customWidth="1"/>
    <col min="11000" max="11000" width="8.42578125" style="92" customWidth="1"/>
    <col min="11001" max="11001" width="9.85546875" style="92" customWidth="1"/>
    <col min="11002" max="11003" width="8.42578125" style="92" customWidth="1"/>
    <col min="11004" max="11251" width="9.140625" style="92"/>
    <col min="11252" max="11252" width="7.42578125" style="92" customWidth="1"/>
    <col min="11253" max="11253" width="45" style="92" customWidth="1"/>
    <col min="11254" max="11254" width="14.28515625" style="92" customWidth="1"/>
    <col min="11255" max="11255" width="9.28515625" style="92" customWidth="1"/>
    <col min="11256" max="11256" width="8.42578125" style="92" customWidth="1"/>
    <col min="11257" max="11257" width="9.85546875" style="92" customWidth="1"/>
    <col min="11258" max="11259" width="8.42578125" style="92" customWidth="1"/>
    <col min="11260" max="11507" width="9.140625" style="92"/>
    <col min="11508" max="11508" width="7.42578125" style="92" customWidth="1"/>
    <col min="11509" max="11509" width="45" style="92" customWidth="1"/>
    <col min="11510" max="11510" width="14.28515625" style="92" customWidth="1"/>
    <col min="11511" max="11511" width="9.28515625" style="92" customWidth="1"/>
    <col min="11512" max="11512" width="8.42578125" style="92" customWidth="1"/>
    <col min="11513" max="11513" width="9.85546875" style="92" customWidth="1"/>
    <col min="11514" max="11515" width="8.42578125" style="92" customWidth="1"/>
    <col min="11516" max="11763" width="9.140625" style="92"/>
    <col min="11764" max="11764" width="7.42578125" style="92" customWidth="1"/>
    <col min="11765" max="11765" width="45" style="92" customWidth="1"/>
    <col min="11766" max="11766" width="14.28515625" style="92" customWidth="1"/>
    <col min="11767" max="11767" width="9.28515625" style="92" customWidth="1"/>
    <col min="11768" max="11768" width="8.42578125" style="92" customWidth="1"/>
    <col min="11769" max="11769" width="9.85546875" style="92" customWidth="1"/>
    <col min="11770" max="11771" width="8.42578125" style="92" customWidth="1"/>
    <col min="11772" max="12019" width="9.140625" style="92"/>
    <col min="12020" max="12020" width="7.42578125" style="92" customWidth="1"/>
    <col min="12021" max="12021" width="45" style="92" customWidth="1"/>
    <col min="12022" max="12022" width="14.28515625" style="92" customWidth="1"/>
    <col min="12023" max="12023" width="9.28515625" style="92" customWidth="1"/>
    <col min="12024" max="12024" width="8.42578125" style="92" customWidth="1"/>
    <col min="12025" max="12025" width="9.85546875" style="92" customWidth="1"/>
    <col min="12026" max="12027" width="8.42578125" style="92" customWidth="1"/>
    <col min="12028" max="12275" width="9.140625" style="92"/>
    <col min="12276" max="12276" width="7.42578125" style="92" customWidth="1"/>
    <col min="12277" max="12277" width="45" style="92" customWidth="1"/>
    <col min="12278" max="12278" width="14.28515625" style="92" customWidth="1"/>
    <col min="12279" max="12279" width="9.28515625" style="92" customWidth="1"/>
    <col min="12280" max="12280" width="8.42578125" style="92" customWidth="1"/>
    <col min="12281" max="12281" width="9.85546875" style="92" customWidth="1"/>
    <col min="12282" max="12283" width="8.42578125" style="92" customWidth="1"/>
    <col min="12284" max="12531" width="9.140625" style="92"/>
    <col min="12532" max="12532" width="7.42578125" style="92" customWidth="1"/>
    <col min="12533" max="12533" width="45" style="92" customWidth="1"/>
    <col min="12534" max="12534" width="14.28515625" style="92" customWidth="1"/>
    <col min="12535" max="12535" width="9.28515625" style="92" customWidth="1"/>
    <col min="12536" max="12536" width="8.42578125" style="92" customWidth="1"/>
    <col min="12537" max="12537" width="9.85546875" style="92" customWidth="1"/>
    <col min="12538" max="12539" width="8.42578125" style="92" customWidth="1"/>
    <col min="12540" max="12787" width="9.140625" style="92"/>
    <col min="12788" max="12788" width="7.42578125" style="92" customWidth="1"/>
    <col min="12789" max="12789" width="45" style="92" customWidth="1"/>
    <col min="12790" max="12790" width="14.28515625" style="92" customWidth="1"/>
    <col min="12791" max="12791" width="9.28515625" style="92" customWidth="1"/>
    <col min="12792" max="12792" width="8.42578125" style="92" customWidth="1"/>
    <col min="12793" max="12793" width="9.85546875" style="92" customWidth="1"/>
    <col min="12794" max="12795" width="8.42578125" style="92" customWidth="1"/>
    <col min="12796" max="13043" width="9.140625" style="92"/>
    <col min="13044" max="13044" width="7.42578125" style="92" customWidth="1"/>
    <col min="13045" max="13045" width="45" style="92" customWidth="1"/>
    <col min="13046" max="13046" width="14.28515625" style="92" customWidth="1"/>
    <col min="13047" max="13047" width="9.28515625" style="92" customWidth="1"/>
    <col min="13048" max="13048" width="8.42578125" style="92" customWidth="1"/>
    <col min="13049" max="13049" width="9.85546875" style="92" customWidth="1"/>
    <col min="13050" max="13051" width="8.42578125" style="92" customWidth="1"/>
    <col min="13052" max="13299" width="9.140625" style="92"/>
    <col min="13300" max="13300" width="7.42578125" style="92" customWidth="1"/>
    <col min="13301" max="13301" width="45" style="92" customWidth="1"/>
    <col min="13302" max="13302" width="14.28515625" style="92" customWidth="1"/>
    <col min="13303" max="13303" width="9.28515625" style="92" customWidth="1"/>
    <col min="13304" max="13304" width="8.42578125" style="92" customWidth="1"/>
    <col min="13305" max="13305" width="9.85546875" style="92" customWidth="1"/>
    <col min="13306" max="13307" width="8.42578125" style="92" customWidth="1"/>
    <col min="13308" max="13555" width="9.140625" style="92"/>
    <col min="13556" max="13556" width="7.42578125" style="92" customWidth="1"/>
    <col min="13557" max="13557" width="45" style="92" customWidth="1"/>
    <col min="13558" max="13558" width="14.28515625" style="92" customWidth="1"/>
    <col min="13559" max="13559" width="9.28515625" style="92" customWidth="1"/>
    <col min="13560" max="13560" width="8.42578125" style="92" customWidth="1"/>
    <col min="13561" max="13561" width="9.85546875" style="92" customWidth="1"/>
    <col min="13562" max="13563" width="8.42578125" style="92" customWidth="1"/>
    <col min="13564" max="13811" width="9.140625" style="92"/>
    <col min="13812" max="13812" width="7.42578125" style="92" customWidth="1"/>
    <col min="13813" max="13813" width="45" style="92" customWidth="1"/>
    <col min="13814" max="13814" width="14.28515625" style="92" customWidth="1"/>
    <col min="13815" max="13815" width="9.28515625" style="92" customWidth="1"/>
    <col min="13816" max="13816" width="8.42578125" style="92" customWidth="1"/>
    <col min="13817" max="13817" width="9.85546875" style="92" customWidth="1"/>
    <col min="13818" max="13819" width="8.42578125" style="92" customWidth="1"/>
    <col min="13820" max="14067" width="9.140625" style="92"/>
    <col min="14068" max="14068" width="7.42578125" style="92" customWidth="1"/>
    <col min="14069" max="14069" width="45" style="92" customWidth="1"/>
    <col min="14070" max="14070" width="14.28515625" style="92" customWidth="1"/>
    <col min="14071" max="14071" width="9.28515625" style="92" customWidth="1"/>
    <col min="14072" max="14072" width="8.42578125" style="92" customWidth="1"/>
    <col min="14073" max="14073" width="9.85546875" style="92" customWidth="1"/>
    <col min="14074" max="14075" width="8.42578125" style="92" customWidth="1"/>
    <col min="14076" max="14323" width="9.140625" style="92"/>
    <col min="14324" max="14324" width="7.42578125" style="92" customWidth="1"/>
    <col min="14325" max="14325" width="45" style="92" customWidth="1"/>
    <col min="14326" max="14326" width="14.28515625" style="92" customWidth="1"/>
    <col min="14327" max="14327" width="9.28515625" style="92" customWidth="1"/>
    <col min="14328" max="14328" width="8.42578125" style="92" customWidth="1"/>
    <col min="14329" max="14329" width="9.85546875" style="92" customWidth="1"/>
    <col min="14330" max="14331" width="8.42578125" style="92" customWidth="1"/>
    <col min="14332" max="14579" width="9.140625" style="92"/>
    <col min="14580" max="14580" width="7.42578125" style="92" customWidth="1"/>
    <col min="14581" max="14581" width="45" style="92" customWidth="1"/>
    <col min="14582" max="14582" width="14.28515625" style="92" customWidth="1"/>
    <col min="14583" max="14583" width="9.28515625" style="92" customWidth="1"/>
    <col min="14584" max="14584" width="8.42578125" style="92" customWidth="1"/>
    <col min="14585" max="14585" width="9.85546875" style="92" customWidth="1"/>
    <col min="14586" max="14587" width="8.42578125" style="92" customWidth="1"/>
    <col min="14588" max="14835" width="9.140625" style="92"/>
    <col min="14836" max="14836" width="7.42578125" style="92" customWidth="1"/>
    <col min="14837" max="14837" width="45" style="92" customWidth="1"/>
    <col min="14838" max="14838" width="14.28515625" style="92" customWidth="1"/>
    <col min="14839" max="14839" width="9.28515625" style="92" customWidth="1"/>
    <col min="14840" max="14840" width="8.42578125" style="92" customWidth="1"/>
    <col min="14841" max="14841" width="9.85546875" style="92" customWidth="1"/>
    <col min="14842" max="14843" width="8.42578125" style="92" customWidth="1"/>
    <col min="14844" max="15091" width="9.140625" style="92"/>
    <col min="15092" max="15092" width="7.42578125" style="92" customWidth="1"/>
    <col min="15093" max="15093" width="45" style="92" customWidth="1"/>
    <col min="15094" max="15094" width="14.28515625" style="92" customWidth="1"/>
    <col min="15095" max="15095" width="9.28515625" style="92" customWidth="1"/>
    <col min="15096" max="15096" width="8.42578125" style="92" customWidth="1"/>
    <col min="15097" max="15097" width="9.85546875" style="92" customWidth="1"/>
    <col min="15098" max="15099" width="8.42578125" style="92" customWidth="1"/>
    <col min="15100" max="15347" width="9.140625" style="92"/>
    <col min="15348" max="15348" width="7.42578125" style="92" customWidth="1"/>
    <col min="15349" max="15349" width="45" style="92" customWidth="1"/>
    <col min="15350" max="15350" width="14.28515625" style="92" customWidth="1"/>
    <col min="15351" max="15351" width="9.28515625" style="92" customWidth="1"/>
    <col min="15352" max="15352" width="8.42578125" style="92" customWidth="1"/>
    <col min="15353" max="15353" width="9.85546875" style="92" customWidth="1"/>
    <col min="15354" max="15355" width="8.42578125" style="92" customWidth="1"/>
    <col min="15356" max="15603" width="9.140625" style="92"/>
    <col min="15604" max="15604" width="7.42578125" style="92" customWidth="1"/>
    <col min="15605" max="15605" width="45" style="92" customWidth="1"/>
    <col min="15606" max="15606" width="14.28515625" style="92" customWidth="1"/>
    <col min="15607" max="15607" width="9.28515625" style="92" customWidth="1"/>
    <col min="15608" max="15608" width="8.42578125" style="92" customWidth="1"/>
    <col min="15609" max="15609" width="9.85546875" style="92" customWidth="1"/>
    <col min="15610" max="15611" width="8.42578125" style="92" customWidth="1"/>
    <col min="15612" max="15859" width="9.140625" style="92"/>
    <col min="15860" max="15860" width="7.42578125" style="92" customWidth="1"/>
    <col min="15861" max="15861" width="45" style="92" customWidth="1"/>
    <col min="15862" max="15862" width="14.28515625" style="92" customWidth="1"/>
    <col min="15863" max="15863" width="9.28515625" style="92" customWidth="1"/>
    <col min="15864" max="15864" width="8.42578125" style="92" customWidth="1"/>
    <col min="15865" max="15865" width="9.85546875" style="92" customWidth="1"/>
    <col min="15866" max="15867" width="8.42578125" style="92" customWidth="1"/>
    <col min="15868" max="16115" width="9.140625" style="92"/>
    <col min="16116" max="16116" width="7.42578125" style="92" customWidth="1"/>
    <col min="16117" max="16117" width="45" style="92" customWidth="1"/>
    <col min="16118" max="16118" width="14.28515625" style="92" customWidth="1"/>
    <col min="16119" max="16119" width="9.28515625" style="92" customWidth="1"/>
    <col min="16120" max="16120" width="8.42578125" style="92" customWidth="1"/>
    <col min="16121" max="16121" width="9.85546875" style="92" customWidth="1"/>
    <col min="16122" max="16123" width="8.42578125" style="92" customWidth="1"/>
    <col min="16124" max="16384" width="9.140625" style="92"/>
  </cols>
  <sheetData>
    <row r="1" spans="1:7">
      <c r="A1" s="576"/>
      <c r="B1" s="577" t="s">
        <v>0</v>
      </c>
      <c r="C1" s="31" t="s">
        <v>7694</v>
      </c>
      <c r="D1" s="2"/>
      <c r="E1" s="32"/>
      <c r="F1" s="2"/>
      <c r="G1" s="71"/>
    </row>
    <row r="2" spans="1:7">
      <c r="A2" s="576"/>
      <c r="B2" s="577" t="s">
        <v>1</v>
      </c>
      <c r="C2" s="31">
        <v>7044445</v>
      </c>
      <c r="D2" s="2"/>
      <c r="E2" s="32"/>
      <c r="F2" s="2"/>
      <c r="G2" s="71"/>
    </row>
    <row r="3" spans="1:7">
      <c r="A3" s="576"/>
      <c r="B3" s="577" t="s">
        <v>2</v>
      </c>
      <c r="C3" s="2" t="s">
        <v>7721</v>
      </c>
      <c r="E3" s="32"/>
      <c r="F3" s="2"/>
      <c r="G3" s="71"/>
    </row>
    <row r="4" spans="1:7" ht="14.25">
      <c r="A4" s="576"/>
      <c r="B4" s="577" t="s">
        <v>7222</v>
      </c>
      <c r="C4" s="34" t="s">
        <v>1479</v>
      </c>
      <c r="D4" s="35"/>
      <c r="E4" s="36"/>
      <c r="F4" s="35"/>
      <c r="G4" s="74"/>
    </row>
    <row r="5" spans="1:7" ht="12.75" customHeight="1">
      <c r="F5" s="92" t="s">
        <v>1480</v>
      </c>
    </row>
    <row r="6" spans="1:7" s="94" customFormat="1" ht="23.25" customHeight="1">
      <c r="A6" s="2016" t="s">
        <v>1450</v>
      </c>
      <c r="B6" s="2016" t="s">
        <v>1451</v>
      </c>
      <c r="C6" s="2016" t="s">
        <v>1481</v>
      </c>
      <c r="D6" s="2016" t="s">
        <v>1482</v>
      </c>
      <c r="E6" s="2016"/>
      <c r="F6" s="2016" t="s">
        <v>1483</v>
      </c>
      <c r="G6" s="2016"/>
    </row>
    <row r="7" spans="1:7" s="94" customFormat="1" ht="45.75" customHeight="1" thickBot="1">
      <c r="A7" s="2018"/>
      <c r="B7" s="2018"/>
      <c r="C7" s="2018"/>
      <c r="D7" s="154" t="s">
        <v>7719</v>
      </c>
      <c r="E7" s="152" t="s">
        <v>1432</v>
      </c>
      <c r="F7" s="154" t="s">
        <v>7719</v>
      </c>
      <c r="G7" s="152" t="s">
        <v>1432</v>
      </c>
    </row>
    <row r="8" spans="1:7" ht="21.95" customHeight="1" thickTop="1">
      <c r="A8" s="95">
        <v>420</v>
      </c>
      <c r="B8" s="96" t="s">
        <v>1484</v>
      </c>
      <c r="C8" s="97">
        <v>2</v>
      </c>
      <c r="D8" s="101">
        <v>441</v>
      </c>
      <c r="E8" s="102">
        <v>352</v>
      </c>
      <c r="F8" s="101">
        <v>441</v>
      </c>
      <c r="G8" s="102">
        <v>352</v>
      </c>
    </row>
    <row r="9" spans="1:7" ht="29.25" customHeight="1">
      <c r="A9" s="98">
        <v>110</v>
      </c>
      <c r="B9" s="99" t="s">
        <v>1485</v>
      </c>
      <c r="C9" s="100">
        <v>7</v>
      </c>
      <c r="D9" s="101">
        <v>1426</v>
      </c>
      <c r="E9" s="102">
        <v>1926</v>
      </c>
      <c r="F9" s="101">
        <v>1479</v>
      </c>
      <c r="G9" s="102">
        <v>2319</v>
      </c>
    </row>
    <row r="10" spans="1:7" ht="21.95" customHeight="1">
      <c r="A10" s="98">
        <v>130</v>
      </c>
      <c r="B10" s="103" t="s">
        <v>1442</v>
      </c>
      <c r="C10" s="100">
        <v>25</v>
      </c>
      <c r="D10" s="101">
        <v>45</v>
      </c>
      <c r="E10" s="102">
        <v>73</v>
      </c>
      <c r="F10" s="101">
        <v>1670</v>
      </c>
      <c r="G10" s="102">
        <v>2012</v>
      </c>
    </row>
    <row r="11" spans="1:7" ht="21.95" customHeight="1">
      <c r="A11" s="98">
        <v>210</v>
      </c>
      <c r="B11" s="104" t="s">
        <v>1486</v>
      </c>
      <c r="C11" s="100">
        <v>6</v>
      </c>
      <c r="D11" s="101">
        <v>579</v>
      </c>
      <c r="E11" s="102">
        <v>1100</v>
      </c>
      <c r="F11" s="101">
        <v>579</v>
      </c>
      <c r="G11" s="102">
        <v>1100</v>
      </c>
    </row>
    <row r="12" spans="1:7" ht="21.95" customHeight="1">
      <c r="A12" s="98">
        <v>210</v>
      </c>
      <c r="B12" s="105" t="s">
        <v>1487</v>
      </c>
      <c r="C12" s="100">
        <v>4</v>
      </c>
      <c r="D12" s="101">
        <v>326</v>
      </c>
      <c r="E12" s="102">
        <v>88</v>
      </c>
      <c r="F12" s="101">
        <v>326</v>
      </c>
      <c r="G12" s="102">
        <v>88</v>
      </c>
    </row>
    <row r="13" spans="1:7" ht="21.95" customHeight="1">
      <c r="A13" s="98">
        <v>433</v>
      </c>
      <c r="B13" s="104" t="s">
        <v>1488</v>
      </c>
      <c r="C13" s="100">
        <v>5</v>
      </c>
      <c r="D13" s="101">
        <v>333</v>
      </c>
      <c r="E13" s="102">
        <v>486</v>
      </c>
      <c r="F13" s="101">
        <v>333</v>
      </c>
      <c r="G13" s="102">
        <v>486</v>
      </c>
    </row>
    <row r="14" spans="1:7" ht="21.95" customHeight="1">
      <c r="A14" s="98">
        <v>422</v>
      </c>
      <c r="B14" s="104" t="s">
        <v>1489</v>
      </c>
      <c r="C14" s="100">
        <v>5</v>
      </c>
      <c r="D14" s="101">
        <v>724</v>
      </c>
      <c r="E14" s="102">
        <v>896</v>
      </c>
      <c r="F14" s="101">
        <v>730</v>
      </c>
      <c r="G14" s="102">
        <v>896</v>
      </c>
    </row>
    <row r="15" spans="1:7" ht="21.95" customHeight="1">
      <c r="A15" s="98">
        <v>804</v>
      </c>
      <c r="B15" s="105" t="s">
        <v>1490</v>
      </c>
      <c r="C15" s="100">
        <v>19</v>
      </c>
      <c r="D15" s="101">
        <v>64</v>
      </c>
      <c r="E15" s="102">
        <v>66</v>
      </c>
      <c r="F15" s="101">
        <v>4393</v>
      </c>
      <c r="G15" s="102">
        <v>9900</v>
      </c>
    </row>
    <row r="16" spans="1:7" ht="21.95" customHeight="1">
      <c r="A16" s="98">
        <v>120</v>
      </c>
      <c r="B16" s="104" t="s">
        <v>1491</v>
      </c>
      <c r="C16" s="100">
        <v>5</v>
      </c>
      <c r="D16" s="101">
        <v>64</v>
      </c>
      <c r="E16" s="155">
        <v>40</v>
      </c>
      <c r="F16" s="151">
        <v>64</v>
      </c>
      <c r="G16" s="153">
        <v>120</v>
      </c>
    </row>
    <row r="17" spans="1:19" ht="21.95" customHeight="1">
      <c r="A17" s="98">
        <v>313</v>
      </c>
      <c r="B17" s="104" t="s">
        <v>1492</v>
      </c>
      <c r="C17" s="100">
        <v>5</v>
      </c>
      <c r="D17" s="101">
        <v>494</v>
      </c>
      <c r="E17" s="102">
        <v>664</v>
      </c>
      <c r="F17" s="101">
        <v>494</v>
      </c>
      <c r="G17" s="102">
        <v>692</v>
      </c>
    </row>
    <row r="18" spans="1:19" ht="21.95" customHeight="1">
      <c r="A18" s="106">
        <v>2008</v>
      </c>
      <c r="B18" s="104" t="s">
        <v>1493</v>
      </c>
      <c r="C18" s="100">
        <v>3</v>
      </c>
      <c r="D18" s="101">
        <v>399</v>
      </c>
      <c r="E18" s="102">
        <v>762</v>
      </c>
      <c r="F18" s="101">
        <v>399</v>
      </c>
      <c r="G18" s="102">
        <v>762</v>
      </c>
      <c r="S18" s="92" t="s">
        <v>1460</v>
      </c>
    </row>
    <row r="19" spans="1:19" ht="24.75" customHeight="1">
      <c r="A19" s="107">
        <v>861</v>
      </c>
      <c r="B19" s="143" t="s">
        <v>1468</v>
      </c>
      <c r="C19" s="100">
        <v>2</v>
      </c>
      <c r="D19" s="101">
        <v>97</v>
      </c>
      <c r="E19" s="108">
        <v>77</v>
      </c>
      <c r="F19" s="101">
        <v>97</v>
      </c>
      <c r="G19" s="108">
        <v>77</v>
      </c>
    </row>
    <row r="20" spans="1:19" ht="24.95" customHeight="1">
      <c r="A20" s="2017" t="s">
        <v>1476</v>
      </c>
      <c r="B20" s="2017"/>
      <c r="C20" s="100">
        <v>88</v>
      </c>
      <c r="D20" s="101">
        <v>4992</v>
      </c>
      <c r="E20" s="108">
        <v>6530</v>
      </c>
      <c r="F20" s="101">
        <v>11005</v>
      </c>
      <c r="G20" s="108">
        <v>18804</v>
      </c>
    </row>
    <row r="21" spans="1:19" ht="12.95" customHeight="1"/>
    <row r="22" spans="1:19">
      <c r="F22" s="93"/>
    </row>
  </sheetData>
  <mergeCells count="6">
    <mergeCell ref="F6:G6"/>
    <mergeCell ref="A20:B20"/>
    <mergeCell ref="A6:A7"/>
    <mergeCell ref="B6:B7"/>
    <mergeCell ref="C6:C7"/>
    <mergeCell ref="D6:E6"/>
  </mergeCells>
  <pageMargins left="0.75" right="0.75" top="1" bottom="0.61" header="0.5" footer="0.5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AC17"/>
  <sheetViews>
    <sheetView workbookViewId="0">
      <selection activeCell="J14" sqref="J14"/>
    </sheetView>
  </sheetViews>
  <sheetFormatPr defaultRowHeight="12.75"/>
  <cols>
    <col min="1" max="1" width="22.28515625" style="109" customWidth="1"/>
    <col min="2" max="2" width="7.5703125" style="109" customWidth="1"/>
    <col min="3" max="3" width="10" style="109" customWidth="1"/>
    <col min="4" max="4" width="9.140625" style="110"/>
    <col min="5" max="5" width="10.85546875" style="109" customWidth="1"/>
    <col min="6" max="6" width="9.140625" style="110"/>
    <col min="7" max="253" width="9.140625" style="109"/>
    <col min="254" max="254" width="22.28515625" style="109" customWidth="1"/>
    <col min="255" max="255" width="7.5703125" style="109" customWidth="1"/>
    <col min="256" max="256" width="10" style="109" customWidth="1"/>
    <col min="257" max="257" width="9.140625" style="109"/>
    <col min="258" max="258" width="10.85546875" style="109" customWidth="1"/>
    <col min="259" max="509" width="9.140625" style="109"/>
    <col min="510" max="510" width="22.28515625" style="109" customWidth="1"/>
    <col min="511" max="511" width="7.5703125" style="109" customWidth="1"/>
    <col min="512" max="512" width="10" style="109" customWidth="1"/>
    <col min="513" max="513" width="9.140625" style="109"/>
    <col min="514" max="514" width="10.85546875" style="109" customWidth="1"/>
    <col min="515" max="765" width="9.140625" style="109"/>
    <col min="766" max="766" width="22.28515625" style="109" customWidth="1"/>
    <col min="767" max="767" width="7.5703125" style="109" customWidth="1"/>
    <col min="768" max="768" width="10" style="109" customWidth="1"/>
    <col min="769" max="769" width="9.140625" style="109"/>
    <col min="770" max="770" width="10.85546875" style="109" customWidth="1"/>
    <col min="771" max="1021" width="9.140625" style="109"/>
    <col min="1022" max="1022" width="22.28515625" style="109" customWidth="1"/>
    <col min="1023" max="1023" width="7.5703125" style="109" customWidth="1"/>
    <col min="1024" max="1024" width="10" style="109" customWidth="1"/>
    <col min="1025" max="1025" width="9.140625" style="109"/>
    <col min="1026" max="1026" width="10.85546875" style="109" customWidth="1"/>
    <col min="1027" max="1277" width="9.140625" style="109"/>
    <col min="1278" max="1278" width="22.28515625" style="109" customWidth="1"/>
    <col min="1279" max="1279" width="7.5703125" style="109" customWidth="1"/>
    <col min="1280" max="1280" width="10" style="109" customWidth="1"/>
    <col min="1281" max="1281" width="9.140625" style="109"/>
    <col min="1282" max="1282" width="10.85546875" style="109" customWidth="1"/>
    <col min="1283" max="1533" width="9.140625" style="109"/>
    <col min="1534" max="1534" width="22.28515625" style="109" customWidth="1"/>
    <col min="1535" max="1535" width="7.5703125" style="109" customWidth="1"/>
    <col min="1536" max="1536" width="10" style="109" customWidth="1"/>
    <col min="1537" max="1537" width="9.140625" style="109"/>
    <col min="1538" max="1538" width="10.85546875" style="109" customWidth="1"/>
    <col min="1539" max="1789" width="9.140625" style="109"/>
    <col min="1790" max="1790" width="22.28515625" style="109" customWidth="1"/>
    <col min="1791" max="1791" width="7.5703125" style="109" customWidth="1"/>
    <col min="1792" max="1792" width="10" style="109" customWidth="1"/>
    <col min="1793" max="1793" width="9.140625" style="109"/>
    <col min="1794" max="1794" width="10.85546875" style="109" customWidth="1"/>
    <col min="1795" max="2045" width="9.140625" style="109"/>
    <col min="2046" max="2046" width="22.28515625" style="109" customWidth="1"/>
    <col min="2047" max="2047" width="7.5703125" style="109" customWidth="1"/>
    <col min="2048" max="2048" width="10" style="109" customWidth="1"/>
    <col min="2049" max="2049" width="9.140625" style="109"/>
    <col min="2050" max="2050" width="10.85546875" style="109" customWidth="1"/>
    <col min="2051" max="2301" width="9.140625" style="109"/>
    <col min="2302" max="2302" width="22.28515625" style="109" customWidth="1"/>
    <col min="2303" max="2303" width="7.5703125" style="109" customWidth="1"/>
    <col min="2304" max="2304" width="10" style="109" customWidth="1"/>
    <col min="2305" max="2305" width="9.140625" style="109"/>
    <col min="2306" max="2306" width="10.85546875" style="109" customWidth="1"/>
    <col min="2307" max="2557" width="9.140625" style="109"/>
    <col min="2558" max="2558" width="22.28515625" style="109" customWidth="1"/>
    <col min="2559" max="2559" width="7.5703125" style="109" customWidth="1"/>
    <col min="2560" max="2560" width="10" style="109" customWidth="1"/>
    <col min="2561" max="2561" width="9.140625" style="109"/>
    <col min="2562" max="2562" width="10.85546875" style="109" customWidth="1"/>
    <col min="2563" max="2813" width="9.140625" style="109"/>
    <col min="2814" max="2814" width="22.28515625" style="109" customWidth="1"/>
    <col min="2815" max="2815" width="7.5703125" style="109" customWidth="1"/>
    <col min="2816" max="2816" width="10" style="109" customWidth="1"/>
    <col min="2817" max="2817" width="9.140625" style="109"/>
    <col min="2818" max="2818" width="10.85546875" style="109" customWidth="1"/>
    <col min="2819" max="3069" width="9.140625" style="109"/>
    <col min="3070" max="3070" width="22.28515625" style="109" customWidth="1"/>
    <col min="3071" max="3071" width="7.5703125" style="109" customWidth="1"/>
    <col min="3072" max="3072" width="10" style="109" customWidth="1"/>
    <col min="3073" max="3073" width="9.140625" style="109"/>
    <col min="3074" max="3074" width="10.85546875" style="109" customWidth="1"/>
    <col min="3075" max="3325" width="9.140625" style="109"/>
    <col min="3326" max="3326" width="22.28515625" style="109" customWidth="1"/>
    <col min="3327" max="3327" width="7.5703125" style="109" customWidth="1"/>
    <col min="3328" max="3328" width="10" style="109" customWidth="1"/>
    <col min="3329" max="3329" width="9.140625" style="109"/>
    <col min="3330" max="3330" width="10.85546875" style="109" customWidth="1"/>
    <col min="3331" max="3581" width="9.140625" style="109"/>
    <col min="3582" max="3582" width="22.28515625" style="109" customWidth="1"/>
    <col min="3583" max="3583" width="7.5703125" style="109" customWidth="1"/>
    <col min="3584" max="3584" width="10" style="109" customWidth="1"/>
    <col min="3585" max="3585" width="9.140625" style="109"/>
    <col min="3586" max="3586" width="10.85546875" style="109" customWidth="1"/>
    <col min="3587" max="3837" width="9.140625" style="109"/>
    <col min="3838" max="3838" width="22.28515625" style="109" customWidth="1"/>
    <col min="3839" max="3839" width="7.5703125" style="109" customWidth="1"/>
    <col min="3840" max="3840" width="10" style="109" customWidth="1"/>
    <col min="3841" max="3841" width="9.140625" style="109"/>
    <col min="3842" max="3842" width="10.85546875" style="109" customWidth="1"/>
    <col min="3843" max="4093" width="9.140625" style="109"/>
    <col min="4094" max="4094" width="22.28515625" style="109" customWidth="1"/>
    <col min="4095" max="4095" width="7.5703125" style="109" customWidth="1"/>
    <col min="4096" max="4096" width="10" style="109" customWidth="1"/>
    <col min="4097" max="4097" width="9.140625" style="109"/>
    <col min="4098" max="4098" width="10.85546875" style="109" customWidth="1"/>
    <col min="4099" max="4349" width="9.140625" style="109"/>
    <col min="4350" max="4350" width="22.28515625" style="109" customWidth="1"/>
    <col min="4351" max="4351" width="7.5703125" style="109" customWidth="1"/>
    <col min="4352" max="4352" width="10" style="109" customWidth="1"/>
    <col min="4353" max="4353" width="9.140625" style="109"/>
    <col min="4354" max="4354" width="10.85546875" style="109" customWidth="1"/>
    <col min="4355" max="4605" width="9.140625" style="109"/>
    <col min="4606" max="4606" width="22.28515625" style="109" customWidth="1"/>
    <col min="4607" max="4607" width="7.5703125" style="109" customWidth="1"/>
    <col min="4608" max="4608" width="10" style="109" customWidth="1"/>
    <col min="4609" max="4609" width="9.140625" style="109"/>
    <col min="4610" max="4610" width="10.85546875" style="109" customWidth="1"/>
    <col min="4611" max="4861" width="9.140625" style="109"/>
    <col min="4862" max="4862" width="22.28515625" style="109" customWidth="1"/>
    <col min="4863" max="4863" width="7.5703125" style="109" customWidth="1"/>
    <col min="4864" max="4864" width="10" style="109" customWidth="1"/>
    <col min="4865" max="4865" width="9.140625" style="109"/>
    <col min="4866" max="4866" width="10.85546875" style="109" customWidth="1"/>
    <col min="4867" max="5117" width="9.140625" style="109"/>
    <col min="5118" max="5118" width="22.28515625" style="109" customWidth="1"/>
    <col min="5119" max="5119" width="7.5703125" style="109" customWidth="1"/>
    <col min="5120" max="5120" width="10" style="109" customWidth="1"/>
    <col min="5121" max="5121" width="9.140625" style="109"/>
    <col min="5122" max="5122" width="10.85546875" style="109" customWidth="1"/>
    <col min="5123" max="5373" width="9.140625" style="109"/>
    <col min="5374" max="5374" width="22.28515625" style="109" customWidth="1"/>
    <col min="5375" max="5375" width="7.5703125" style="109" customWidth="1"/>
    <col min="5376" max="5376" width="10" style="109" customWidth="1"/>
    <col min="5377" max="5377" width="9.140625" style="109"/>
    <col min="5378" max="5378" width="10.85546875" style="109" customWidth="1"/>
    <col min="5379" max="5629" width="9.140625" style="109"/>
    <col min="5630" max="5630" width="22.28515625" style="109" customWidth="1"/>
    <col min="5631" max="5631" width="7.5703125" style="109" customWidth="1"/>
    <col min="5632" max="5632" width="10" style="109" customWidth="1"/>
    <col min="5633" max="5633" width="9.140625" style="109"/>
    <col min="5634" max="5634" width="10.85546875" style="109" customWidth="1"/>
    <col min="5635" max="5885" width="9.140625" style="109"/>
    <col min="5886" max="5886" width="22.28515625" style="109" customWidth="1"/>
    <col min="5887" max="5887" width="7.5703125" style="109" customWidth="1"/>
    <col min="5888" max="5888" width="10" style="109" customWidth="1"/>
    <col min="5889" max="5889" width="9.140625" style="109"/>
    <col min="5890" max="5890" width="10.85546875" style="109" customWidth="1"/>
    <col min="5891" max="6141" width="9.140625" style="109"/>
    <col min="6142" max="6142" width="22.28515625" style="109" customWidth="1"/>
    <col min="6143" max="6143" width="7.5703125" style="109" customWidth="1"/>
    <col min="6144" max="6144" width="10" style="109" customWidth="1"/>
    <col min="6145" max="6145" width="9.140625" style="109"/>
    <col min="6146" max="6146" width="10.85546875" style="109" customWidth="1"/>
    <col min="6147" max="6397" width="9.140625" style="109"/>
    <col min="6398" max="6398" width="22.28515625" style="109" customWidth="1"/>
    <col min="6399" max="6399" width="7.5703125" style="109" customWidth="1"/>
    <col min="6400" max="6400" width="10" style="109" customWidth="1"/>
    <col min="6401" max="6401" width="9.140625" style="109"/>
    <col min="6402" max="6402" width="10.85546875" style="109" customWidth="1"/>
    <col min="6403" max="6653" width="9.140625" style="109"/>
    <col min="6654" max="6654" width="22.28515625" style="109" customWidth="1"/>
    <col min="6655" max="6655" width="7.5703125" style="109" customWidth="1"/>
    <col min="6656" max="6656" width="10" style="109" customWidth="1"/>
    <col min="6657" max="6657" width="9.140625" style="109"/>
    <col min="6658" max="6658" width="10.85546875" style="109" customWidth="1"/>
    <col min="6659" max="6909" width="9.140625" style="109"/>
    <col min="6910" max="6910" width="22.28515625" style="109" customWidth="1"/>
    <col min="6911" max="6911" width="7.5703125" style="109" customWidth="1"/>
    <col min="6912" max="6912" width="10" style="109" customWidth="1"/>
    <col min="6913" max="6913" width="9.140625" style="109"/>
    <col min="6914" max="6914" width="10.85546875" style="109" customWidth="1"/>
    <col min="6915" max="7165" width="9.140625" style="109"/>
    <col min="7166" max="7166" width="22.28515625" style="109" customWidth="1"/>
    <col min="7167" max="7167" width="7.5703125" style="109" customWidth="1"/>
    <col min="7168" max="7168" width="10" style="109" customWidth="1"/>
    <col min="7169" max="7169" width="9.140625" style="109"/>
    <col min="7170" max="7170" width="10.85546875" style="109" customWidth="1"/>
    <col min="7171" max="7421" width="9.140625" style="109"/>
    <col min="7422" max="7422" width="22.28515625" style="109" customWidth="1"/>
    <col min="7423" max="7423" width="7.5703125" style="109" customWidth="1"/>
    <col min="7424" max="7424" width="10" style="109" customWidth="1"/>
    <col min="7425" max="7425" width="9.140625" style="109"/>
    <col min="7426" max="7426" width="10.85546875" style="109" customWidth="1"/>
    <col min="7427" max="7677" width="9.140625" style="109"/>
    <col min="7678" max="7678" width="22.28515625" style="109" customWidth="1"/>
    <col min="7679" max="7679" width="7.5703125" style="109" customWidth="1"/>
    <col min="7680" max="7680" width="10" style="109" customWidth="1"/>
    <col min="7681" max="7681" width="9.140625" style="109"/>
    <col min="7682" max="7682" width="10.85546875" style="109" customWidth="1"/>
    <col min="7683" max="7933" width="9.140625" style="109"/>
    <col min="7934" max="7934" width="22.28515625" style="109" customWidth="1"/>
    <col min="7935" max="7935" width="7.5703125" style="109" customWidth="1"/>
    <col min="7936" max="7936" width="10" style="109" customWidth="1"/>
    <col min="7937" max="7937" width="9.140625" style="109"/>
    <col min="7938" max="7938" width="10.85546875" style="109" customWidth="1"/>
    <col min="7939" max="8189" width="9.140625" style="109"/>
    <col min="8190" max="8190" width="22.28515625" style="109" customWidth="1"/>
    <col min="8191" max="8191" width="7.5703125" style="109" customWidth="1"/>
    <col min="8192" max="8192" width="10" style="109" customWidth="1"/>
    <col min="8193" max="8193" width="9.140625" style="109"/>
    <col min="8194" max="8194" width="10.85546875" style="109" customWidth="1"/>
    <col min="8195" max="8445" width="9.140625" style="109"/>
    <col min="8446" max="8446" width="22.28515625" style="109" customWidth="1"/>
    <col min="8447" max="8447" width="7.5703125" style="109" customWidth="1"/>
    <col min="8448" max="8448" width="10" style="109" customWidth="1"/>
    <col min="8449" max="8449" width="9.140625" style="109"/>
    <col min="8450" max="8450" width="10.85546875" style="109" customWidth="1"/>
    <col min="8451" max="8701" width="9.140625" style="109"/>
    <col min="8702" max="8702" width="22.28515625" style="109" customWidth="1"/>
    <col min="8703" max="8703" width="7.5703125" style="109" customWidth="1"/>
    <col min="8704" max="8704" width="10" style="109" customWidth="1"/>
    <col min="8705" max="8705" width="9.140625" style="109"/>
    <col min="8706" max="8706" width="10.85546875" style="109" customWidth="1"/>
    <col min="8707" max="8957" width="9.140625" style="109"/>
    <col min="8958" max="8958" width="22.28515625" style="109" customWidth="1"/>
    <col min="8959" max="8959" width="7.5703125" style="109" customWidth="1"/>
    <col min="8960" max="8960" width="10" style="109" customWidth="1"/>
    <col min="8961" max="8961" width="9.140625" style="109"/>
    <col min="8962" max="8962" width="10.85546875" style="109" customWidth="1"/>
    <col min="8963" max="9213" width="9.140625" style="109"/>
    <col min="9214" max="9214" width="22.28515625" style="109" customWidth="1"/>
    <col min="9215" max="9215" width="7.5703125" style="109" customWidth="1"/>
    <col min="9216" max="9216" width="10" style="109" customWidth="1"/>
    <col min="9217" max="9217" width="9.140625" style="109"/>
    <col min="9218" max="9218" width="10.85546875" style="109" customWidth="1"/>
    <col min="9219" max="9469" width="9.140625" style="109"/>
    <col min="9470" max="9470" width="22.28515625" style="109" customWidth="1"/>
    <col min="9471" max="9471" width="7.5703125" style="109" customWidth="1"/>
    <col min="9472" max="9472" width="10" style="109" customWidth="1"/>
    <col min="9473" max="9473" width="9.140625" style="109"/>
    <col min="9474" max="9474" width="10.85546875" style="109" customWidth="1"/>
    <col min="9475" max="9725" width="9.140625" style="109"/>
    <col min="9726" max="9726" width="22.28515625" style="109" customWidth="1"/>
    <col min="9727" max="9727" width="7.5703125" style="109" customWidth="1"/>
    <col min="9728" max="9728" width="10" style="109" customWidth="1"/>
    <col min="9729" max="9729" width="9.140625" style="109"/>
    <col min="9730" max="9730" width="10.85546875" style="109" customWidth="1"/>
    <col min="9731" max="9981" width="9.140625" style="109"/>
    <col min="9982" max="9982" width="22.28515625" style="109" customWidth="1"/>
    <col min="9983" max="9983" width="7.5703125" style="109" customWidth="1"/>
    <col min="9984" max="9984" width="10" style="109" customWidth="1"/>
    <col min="9985" max="9985" width="9.140625" style="109"/>
    <col min="9986" max="9986" width="10.85546875" style="109" customWidth="1"/>
    <col min="9987" max="10237" width="9.140625" style="109"/>
    <col min="10238" max="10238" width="22.28515625" style="109" customWidth="1"/>
    <col min="10239" max="10239" width="7.5703125" style="109" customWidth="1"/>
    <col min="10240" max="10240" width="10" style="109" customWidth="1"/>
    <col min="10241" max="10241" width="9.140625" style="109"/>
    <col min="10242" max="10242" width="10.85546875" style="109" customWidth="1"/>
    <col min="10243" max="10493" width="9.140625" style="109"/>
    <col min="10494" max="10494" width="22.28515625" style="109" customWidth="1"/>
    <col min="10495" max="10495" width="7.5703125" style="109" customWidth="1"/>
    <col min="10496" max="10496" width="10" style="109" customWidth="1"/>
    <col min="10497" max="10497" width="9.140625" style="109"/>
    <col min="10498" max="10498" width="10.85546875" style="109" customWidth="1"/>
    <col min="10499" max="10749" width="9.140625" style="109"/>
    <col min="10750" max="10750" width="22.28515625" style="109" customWidth="1"/>
    <col min="10751" max="10751" width="7.5703125" style="109" customWidth="1"/>
    <col min="10752" max="10752" width="10" style="109" customWidth="1"/>
    <col min="10753" max="10753" width="9.140625" style="109"/>
    <col min="10754" max="10754" width="10.85546875" style="109" customWidth="1"/>
    <col min="10755" max="11005" width="9.140625" style="109"/>
    <col min="11006" max="11006" width="22.28515625" style="109" customWidth="1"/>
    <col min="11007" max="11007" width="7.5703125" style="109" customWidth="1"/>
    <col min="11008" max="11008" width="10" style="109" customWidth="1"/>
    <col min="11009" max="11009" width="9.140625" style="109"/>
    <col min="11010" max="11010" width="10.85546875" style="109" customWidth="1"/>
    <col min="11011" max="11261" width="9.140625" style="109"/>
    <col min="11262" max="11262" width="22.28515625" style="109" customWidth="1"/>
    <col min="11263" max="11263" width="7.5703125" style="109" customWidth="1"/>
    <col min="11264" max="11264" width="10" style="109" customWidth="1"/>
    <col min="11265" max="11265" width="9.140625" style="109"/>
    <col min="11266" max="11266" width="10.85546875" style="109" customWidth="1"/>
    <col min="11267" max="11517" width="9.140625" style="109"/>
    <col min="11518" max="11518" width="22.28515625" style="109" customWidth="1"/>
    <col min="11519" max="11519" width="7.5703125" style="109" customWidth="1"/>
    <col min="11520" max="11520" width="10" style="109" customWidth="1"/>
    <col min="11521" max="11521" width="9.140625" style="109"/>
    <col min="11522" max="11522" width="10.85546875" style="109" customWidth="1"/>
    <col min="11523" max="11773" width="9.140625" style="109"/>
    <col min="11774" max="11774" width="22.28515625" style="109" customWidth="1"/>
    <col min="11775" max="11775" width="7.5703125" style="109" customWidth="1"/>
    <col min="11776" max="11776" width="10" style="109" customWidth="1"/>
    <col min="11777" max="11777" width="9.140625" style="109"/>
    <col min="11778" max="11778" width="10.85546875" style="109" customWidth="1"/>
    <col min="11779" max="12029" width="9.140625" style="109"/>
    <col min="12030" max="12030" width="22.28515625" style="109" customWidth="1"/>
    <col min="12031" max="12031" width="7.5703125" style="109" customWidth="1"/>
    <col min="12032" max="12032" width="10" style="109" customWidth="1"/>
    <col min="12033" max="12033" width="9.140625" style="109"/>
    <col min="12034" max="12034" width="10.85546875" style="109" customWidth="1"/>
    <col min="12035" max="12285" width="9.140625" style="109"/>
    <col min="12286" max="12286" width="22.28515625" style="109" customWidth="1"/>
    <col min="12287" max="12287" width="7.5703125" style="109" customWidth="1"/>
    <col min="12288" max="12288" width="10" style="109" customWidth="1"/>
    <col min="12289" max="12289" width="9.140625" style="109"/>
    <col min="12290" max="12290" width="10.85546875" style="109" customWidth="1"/>
    <col min="12291" max="12541" width="9.140625" style="109"/>
    <col min="12542" max="12542" width="22.28515625" style="109" customWidth="1"/>
    <col min="12543" max="12543" width="7.5703125" style="109" customWidth="1"/>
    <col min="12544" max="12544" width="10" style="109" customWidth="1"/>
    <col min="12545" max="12545" width="9.140625" style="109"/>
    <col min="12546" max="12546" width="10.85546875" style="109" customWidth="1"/>
    <col min="12547" max="12797" width="9.140625" style="109"/>
    <col min="12798" max="12798" width="22.28515625" style="109" customWidth="1"/>
    <col min="12799" max="12799" width="7.5703125" style="109" customWidth="1"/>
    <col min="12800" max="12800" width="10" style="109" customWidth="1"/>
    <col min="12801" max="12801" width="9.140625" style="109"/>
    <col min="12802" max="12802" width="10.85546875" style="109" customWidth="1"/>
    <col min="12803" max="13053" width="9.140625" style="109"/>
    <col min="13054" max="13054" width="22.28515625" style="109" customWidth="1"/>
    <col min="13055" max="13055" width="7.5703125" style="109" customWidth="1"/>
    <col min="13056" max="13056" width="10" style="109" customWidth="1"/>
    <col min="13057" max="13057" width="9.140625" style="109"/>
    <col min="13058" max="13058" width="10.85546875" style="109" customWidth="1"/>
    <col min="13059" max="13309" width="9.140625" style="109"/>
    <col min="13310" max="13310" width="22.28515625" style="109" customWidth="1"/>
    <col min="13311" max="13311" width="7.5703125" style="109" customWidth="1"/>
    <col min="13312" max="13312" width="10" style="109" customWidth="1"/>
    <col min="13313" max="13313" width="9.140625" style="109"/>
    <col min="13314" max="13314" width="10.85546875" style="109" customWidth="1"/>
    <col min="13315" max="13565" width="9.140625" style="109"/>
    <col min="13566" max="13566" width="22.28515625" style="109" customWidth="1"/>
    <col min="13567" max="13567" width="7.5703125" style="109" customWidth="1"/>
    <col min="13568" max="13568" width="10" style="109" customWidth="1"/>
    <col min="13569" max="13569" width="9.140625" style="109"/>
    <col min="13570" max="13570" width="10.85546875" style="109" customWidth="1"/>
    <col min="13571" max="13821" width="9.140625" style="109"/>
    <col min="13822" max="13822" width="22.28515625" style="109" customWidth="1"/>
    <col min="13823" max="13823" width="7.5703125" style="109" customWidth="1"/>
    <col min="13824" max="13824" width="10" style="109" customWidth="1"/>
    <col min="13825" max="13825" width="9.140625" style="109"/>
    <col min="13826" max="13826" width="10.85546875" style="109" customWidth="1"/>
    <col min="13827" max="14077" width="9.140625" style="109"/>
    <col min="14078" max="14078" width="22.28515625" style="109" customWidth="1"/>
    <col min="14079" max="14079" width="7.5703125" style="109" customWidth="1"/>
    <col min="14080" max="14080" width="10" style="109" customWidth="1"/>
    <col min="14081" max="14081" width="9.140625" style="109"/>
    <col min="14082" max="14082" width="10.85546875" style="109" customWidth="1"/>
    <col min="14083" max="14333" width="9.140625" style="109"/>
    <col min="14334" max="14334" width="22.28515625" style="109" customWidth="1"/>
    <col min="14335" max="14335" width="7.5703125" style="109" customWidth="1"/>
    <col min="14336" max="14336" width="10" style="109" customWidth="1"/>
    <col min="14337" max="14337" width="9.140625" style="109"/>
    <col min="14338" max="14338" width="10.85546875" style="109" customWidth="1"/>
    <col min="14339" max="14589" width="9.140625" style="109"/>
    <col min="14590" max="14590" width="22.28515625" style="109" customWidth="1"/>
    <col min="14591" max="14591" width="7.5703125" style="109" customWidth="1"/>
    <col min="14592" max="14592" width="10" style="109" customWidth="1"/>
    <col min="14593" max="14593" width="9.140625" style="109"/>
    <col min="14594" max="14594" width="10.85546875" style="109" customWidth="1"/>
    <col min="14595" max="14845" width="9.140625" style="109"/>
    <col min="14846" max="14846" width="22.28515625" style="109" customWidth="1"/>
    <col min="14847" max="14847" width="7.5703125" style="109" customWidth="1"/>
    <col min="14848" max="14848" width="10" style="109" customWidth="1"/>
    <col min="14849" max="14849" width="9.140625" style="109"/>
    <col min="14850" max="14850" width="10.85546875" style="109" customWidth="1"/>
    <col min="14851" max="15101" width="9.140625" style="109"/>
    <col min="15102" max="15102" width="22.28515625" style="109" customWidth="1"/>
    <col min="15103" max="15103" width="7.5703125" style="109" customWidth="1"/>
    <col min="15104" max="15104" width="10" style="109" customWidth="1"/>
    <col min="15105" max="15105" width="9.140625" style="109"/>
    <col min="15106" max="15106" width="10.85546875" style="109" customWidth="1"/>
    <col min="15107" max="15357" width="9.140625" style="109"/>
    <col min="15358" max="15358" width="22.28515625" style="109" customWidth="1"/>
    <col min="15359" max="15359" width="7.5703125" style="109" customWidth="1"/>
    <col min="15360" max="15360" width="10" style="109" customWidth="1"/>
    <col min="15361" max="15361" width="9.140625" style="109"/>
    <col min="15362" max="15362" width="10.85546875" style="109" customWidth="1"/>
    <col min="15363" max="15613" width="9.140625" style="109"/>
    <col min="15614" max="15614" width="22.28515625" style="109" customWidth="1"/>
    <col min="15615" max="15615" width="7.5703125" style="109" customWidth="1"/>
    <col min="15616" max="15616" width="10" style="109" customWidth="1"/>
    <col min="15617" max="15617" width="9.140625" style="109"/>
    <col min="15618" max="15618" width="10.85546875" style="109" customWidth="1"/>
    <col min="15619" max="15869" width="9.140625" style="109"/>
    <col min="15870" max="15870" width="22.28515625" style="109" customWidth="1"/>
    <col min="15871" max="15871" width="7.5703125" style="109" customWidth="1"/>
    <col min="15872" max="15872" width="10" style="109" customWidth="1"/>
    <col min="15873" max="15873" width="9.140625" style="109"/>
    <col min="15874" max="15874" width="10.85546875" style="109" customWidth="1"/>
    <col min="15875" max="16125" width="9.140625" style="109"/>
    <col min="16126" max="16126" width="22.28515625" style="109" customWidth="1"/>
    <col min="16127" max="16127" width="7.5703125" style="109" customWidth="1"/>
    <col min="16128" max="16128" width="10" style="109" customWidth="1"/>
    <col min="16129" max="16129" width="9.140625" style="109"/>
    <col min="16130" max="16130" width="10.85546875" style="109" customWidth="1"/>
    <col min="16131" max="16384" width="9.140625" style="109"/>
  </cols>
  <sheetData>
    <row r="1" spans="1:29">
      <c r="A1" s="576"/>
      <c r="B1" s="577" t="s">
        <v>0</v>
      </c>
      <c r="C1" s="31" t="s">
        <v>7694</v>
      </c>
      <c r="D1" s="32"/>
      <c r="E1" s="2"/>
      <c r="F1" s="71"/>
    </row>
    <row r="2" spans="1:29">
      <c r="A2" s="576"/>
      <c r="B2" s="577" t="s">
        <v>1</v>
      </c>
      <c r="C2" s="31">
        <v>7044445</v>
      </c>
      <c r="D2" s="32"/>
      <c r="E2" s="2"/>
      <c r="F2" s="71"/>
    </row>
    <row r="3" spans="1:29">
      <c r="A3" s="576"/>
      <c r="B3" s="577" t="s">
        <v>2</v>
      </c>
      <c r="C3" s="2" t="s">
        <v>7721</v>
      </c>
      <c r="E3" s="2"/>
      <c r="F3" s="71"/>
    </row>
    <row r="4" spans="1:29" ht="14.25">
      <c r="A4" s="576"/>
      <c r="B4" s="577" t="s">
        <v>7223</v>
      </c>
      <c r="C4" s="34" t="s">
        <v>1494</v>
      </c>
      <c r="D4" s="36"/>
      <c r="E4" s="35"/>
      <c r="F4" s="74"/>
    </row>
    <row r="5" spans="1:29">
      <c r="F5" s="73" t="s">
        <v>1495</v>
      </c>
    </row>
    <row r="6" spans="1:29" ht="27.75" customHeight="1">
      <c r="A6" s="2019" t="s">
        <v>1496</v>
      </c>
      <c r="B6" s="2020"/>
      <c r="C6" s="2019" t="s">
        <v>1497</v>
      </c>
      <c r="D6" s="2020"/>
      <c r="E6" s="2019" t="s">
        <v>1474</v>
      </c>
      <c r="F6" s="2020"/>
    </row>
    <row r="7" spans="1:29" s="73" customFormat="1" ht="45.75" customHeight="1" thickBot="1">
      <c r="A7" s="111" t="s">
        <v>1498</v>
      </c>
      <c r="B7" s="38" t="s">
        <v>1499</v>
      </c>
      <c r="C7" s="38" t="s">
        <v>7719</v>
      </c>
      <c r="D7" s="39" t="s">
        <v>1432</v>
      </c>
      <c r="E7" s="38" t="s">
        <v>7719</v>
      </c>
      <c r="F7" s="39" t="s">
        <v>1432</v>
      </c>
    </row>
    <row r="8" spans="1:29" s="73" customFormat="1" ht="15" customHeight="1" thickTop="1">
      <c r="A8" s="112" t="s">
        <v>1437</v>
      </c>
      <c r="B8" s="113">
        <v>29</v>
      </c>
      <c r="C8" s="139">
        <v>2111</v>
      </c>
      <c r="D8" s="141">
        <v>4291</v>
      </c>
      <c r="E8" s="139">
        <v>5827</v>
      </c>
      <c r="F8" s="141">
        <v>12344</v>
      </c>
      <c r="G8" s="114"/>
    </row>
    <row r="9" spans="1:29" s="73" customFormat="1">
      <c r="A9" s="115" t="s">
        <v>1500</v>
      </c>
      <c r="B9" s="116" t="s">
        <v>1501</v>
      </c>
      <c r="C9" s="140">
        <v>368</v>
      </c>
      <c r="D9" s="142">
        <v>908</v>
      </c>
      <c r="E9" s="140">
        <v>663</v>
      </c>
      <c r="F9" s="142">
        <v>1600</v>
      </c>
    </row>
    <row r="10" spans="1:29" s="73" customFormat="1">
      <c r="A10" s="115" t="s">
        <v>1502</v>
      </c>
      <c r="B10" s="116" t="s">
        <v>1503</v>
      </c>
      <c r="C10" s="140">
        <v>2073</v>
      </c>
      <c r="D10" s="142">
        <v>3981</v>
      </c>
      <c r="E10" s="140">
        <v>5164</v>
      </c>
      <c r="F10" s="142">
        <v>10743</v>
      </c>
    </row>
    <row r="11" spans="1:29" s="73" customFormat="1">
      <c r="A11" s="115" t="s">
        <v>1504</v>
      </c>
      <c r="B11" s="117"/>
      <c r="C11" s="117"/>
      <c r="D11" s="118"/>
      <c r="E11" s="117"/>
      <c r="F11" s="118"/>
    </row>
    <row r="12" spans="1:29" s="73" customFormat="1">
      <c r="A12" s="119" t="s">
        <v>1505</v>
      </c>
      <c r="B12" s="117"/>
      <c r="C12" s="117"/>
      <c r="D12" s="118"/>
      <c r="E12" s="117"/>
      <c r="F12" s="118"/>
    </row>
    <row r="13" spans="1:29">
      <c r="I13" s="73"/>
    </row>
    <row r="14" spans="1:29">
      <c r="I14" s="73"/>
      <c r="K14" s="73"/>
    </row>
    <row r="15" spans="1:29">
      <c r="I15" s="73"/>
      <c r="AC15" s="109" t="s">
        <v>1460</v>
      </c>
    </row>
    <row r="16" spans="1:29">
      <c r="I16" s="73"/>
    </row>
    <row r="17" spans="9:9">
      <c r="I17" s="73"/>
    </row>
  </sheetData>
  <mergeCells count="3">
    <mergeCell ref="A6:B6"/>
    <mergeCell ref="C6:D6"/>
    <mergeCell ref="E6:F6"/>
  </mergeCells>
  <pageMargins left="1.17" right="0.75" top="1" bottom="1" header="0.5" footer="0.5"/>
  <pageSetup paperSize="9" scale="105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EE20-2522-4123-A5A2-BC3C129A0D54}">
  <sheetPr>
    <tabColor theme="4" tint="0.39997558519241921"/>
  </sheetPr>
  <dimension ref="A1:H244"/>
  <sheetViews>
    <sheetView workbookViewId="0">
      <selection activeCell="B13" sqref="B13"/>
    </sheetView>
  </sheetViews>
  <sheetFormatPr defaultRowHeight="12" customHeight="1"/>
  <cols>
    <col min="1" max="1" width="13.140625" style="127" customWidth="1"/>
    <col min="2" max="2" width="50.140625" style="12" customWidth="1"/>
    <col min="3" max="3" width="8.7109375" style="12" customWidth="1"/>
    <col min="4" max="4" width="10.28515625" style="120" customWidth="1"/>
    <col min="5" max="5" width="8.7109375" style="12" customWidth="1"/>
    <col min="6" max="6" width="9.42578125" style="120" customWidth="1"/>
    <col min="7" max="7" width="8.7109375" style="12" customWidth="1"/>
    <col min="8" max="8" width="9.7109375" style="120" customWidth="1"/>
    <col min="9" max="237" width="9.140625" style="12"/>
    <col min="238" max="238" width="13.140625" style="12" customWidth="1"/>
    <col min="239" max="239" width="63.28515625" style="12" customWidth="1"/>
    <col min="240" max="240" width="8.7109375" style="12" customWidth="1"/>
    <col min="241" max="241" width="10.28515625" style="12" customWidth="1"/>
    <col min="242" max="242" width="8.7109375" style="12" customWidth="1"/>
    <col min="243" max="243" width="9.42578125" style="12" customWidth="1"/>
    <col min="244" max="244" width="8.7109375" style="12" customWidth="1"/>
    <col min="245" max="245" width="9.7109375" style="12" customWidth="1"/>
    <col min="246" max="493" width="9.140625" style="12"/>
    <col min="494" max="494" width="13.140625" style="12" customWidth="1"/>
    <col min="495" max="495" width="63.28515625" style="12" customWidth="1"/>
    <col min="496" max="496" width="8.7109375" style="12" customWidth="1"/>
    <col min="497" max="497" width="10.28515625" style="12" customWidth="1"/>
    <col min="498" max="498" width="8.7109375" style="12" customWidth="1"/>
    <col min="499" max="499" width="9.42578125" style="12" customWidth="1"/>
    <col min="500" max="500" width="8.7109375" style="12" customWidth="1"/>
    <col min="501" max="501" width="9.7109375" style="12" customWidth="1"/>
    <col min="502" max="749" width="9.140625" style="12"/>
    <col min="750" max="750" width="13.140625" style="12" customWidth="1"/>
    <col min="751" max="751" width="63.28515625" style="12" customWidth="1"/>
    <col min="752" max="752" width="8.7109375" style="12" customWidth="1"/>
    <col min="753" max="753" width="10.28515625" style="12" customWidth="1"/>
    <col min="754" max="754" width="8.7109375" style="12" customWidth="1"/>
    <col min="755" max="755" width="9.42578125" style="12" customWidth="1"/>
    <col min="756" max="756" width="8.7109375" style="12" customWidth="1"/>
    <col min="757" max="757" width="9.7109375" style="12" customWidth="1"/>
    <col min="758" max="1005" width="9.140625" style="12"/>
    <col min="1006" max="1006" width="13.140625" style="12" customWidth="1"/>
    <col min="1007" max="1007" width="63.28515625" style="12" customWidth="1"/>
    <col min="1008" max="1008" width="8.7109375" style="12" customWidth="1"/>
    <col min="1009" max="1009" width="10.28515625" style="12" customWidth="1"/>
    <col min="1010" max="1010" width="8.7109375" style="12" customWidth="1"/>
    <col min="1011" max="1011" width="9.42578125" style="12" customWidth="1"/>
    <col min="1012" max="1012" width="8.7109375" style="12" customWidth="1"/>
    <col min="1013" max="1013" width="9.7109375" style="12" customWidth="1"/>
    <col min="1014" max="1261" width="9.140625" style="12"/>
    <col min="1262" max="1262" width="13.140625" style="12" customWidth="1"/>
    <col min="1263" max="1263" width="63.28515625" style="12" customWidth="1"/>
    <col min="1264" max="1264" width="8.7109375" style="12" customWidth="1"/>
    <col min="1265" max="1265" width="10.28515625" style="12" customWidth="1"/>
    <col min="1266" max="1266" width="8.7109375" style="12" customWidth="1"/>
    <col min="1267" max="1267" width="9.42578125" style="12" customWidth="1"/>
    <col min="1268" max="1268" width="8.7109375" style="12" customWidth="1"/>
    <col min="1269" max="1269" width="9.7109375" style="12" customWidth="1"/>
    <col min="1270" max="1517" width="9.140625" style="12"/>
    <col min="1518" max="1518" width="13.140625" style="12" customWidth="1"/>
    <col min="1519" max="1519" width="63.28515625" style="12" customWidth="1"/>
    <col min="1520" max="1520" width="8.7109375" style="12" customWidth="1"/>
    <col min="1521" max="1521" width="10.28515625" style="12" customWidth="1"/>
    <col min="1522" max="1522" width="8.7109375" style="12" customWidth="1"/>
    <col min="1523" max="1523" width="9.42578125" style="12" customWidth="1"/>
    <col min="1524" max="1524" width="8.7109375" style="12" customWidth="1"/>
    <col min="1525" max="1525" width="9.7109375" style="12" customWidth="1"/>
    <col min="1526" max="1773" width="9.140625" style="12"/>
    <col min="1774" max="1774" width="13.140625" style="12" customWidth="1"/>
    <col min="1775" max="1775" width="63.28515625" style="12" customWidth="1"/>
    <col min="1776" max="1776" width="8.7109375" style="12" customWidth="1"/>
    <col min="1777" max="1777" width="10.28515625" style="12" customWidth="1"/>
    <col min="1778" max="1778" width="8.7109375" style="12" customWidth="1"/>
    <col min="1779" max="1779" width="9.42578125" style="12" customWidth="1"/>
    <col min="1780" max="1780" width="8.7109375" style="12" customWidth="1"/>
    <col min="1781" max="1781" width="9.7109375" style="12" customWidth="1"/>
    <col min="1782" max="2029" width="9.140625" style="12"/>
    <col min="2030" max="2030" width="13.140625" style="12" customWidth="1"/>
    <col min="2031" max="2031" width="63.28515625" style="12" customWidth="1"/>
    <col min="2032" max="2032" width="8.7109375" style="12" customWidth="1"/>
    <col min="2033" max="2033" width="10.28515625" style="12" customWidth="1"/>
    <col min="2034" max="2034" width="8.7109375" style="12" customWidth="1"/>
    <col min="2035" max="2035" width="9.42578125" style="12" customWidth="1"/>
    <col min="2036" max="2036" width="8.7109375" style="12" customWidth="1"/>
    <col min="2037" max="2037" width="9.7109375" style="12" customWidth="1"/>
    <col min="2038" max="2285" width="9.140625" style="12"/>
    <col min="2286" max="2286" width="13.140625" style="12" customWidth="1"/>
    <col min="2287" max="2287" width="63.28515625" style="12" customWidth="1"/>
    <col min="2288" max="2288" width="8.7109375" style="12" customWidth="1"/>
    <col min="2289" max="2289" width="10.28515625" style="12" customWidth="1"/>
    <col min="2290" max="2290" width="8.7109375" style="12" customWidth="1"/>
    <col min="2291" max="2291" width="9.42578125" style="12" customWidth="1"/>
    <col min="2292" max="2292" width="8.7109375" style="12" customWidth="1"/>
    <col min="2293" max="2293" width="9.7109375" style="12" customWidth="1"/>
    <col min="2294" max="2541" width="9.140625" style="12"/>
    <col min="2542" max="2542" width="13.140625" style="12" customWidth="1"/>
    <col min="2543" max="2543" width="63.28515625" style="12" customWidth="1"/>
    <col min="2544" max="2544" width="8.7109375" style="12" customWidth="1"/>
    <col min="2545" max="2545" width="10.28515625" style="12" customWidth="1"/>
    <col min="2546" max="2546" width="8.7109375" style="12" customWidth="1"/>
    <col min="2547" max="2547" width="9.42578125" style="12" customWidth="1"/>
    <col min="2548" max="2548" width="8.7109375" style="12" customWidth="1"/>
    <col min="2549" max="2549" width="9.7109375" style="12" customWidth="1"/>
    <col min="2550" max="2797" width="9.140625" style="12"/>
    <col min="2798" max="2798" width="13.140625" style="12" customWidth="1"/>
    <col min="2799" max="2799" width="63.28515625" style="12" customWidth="1"/>
    <col min="2800" max="2800" width="8.7109375" style="12" customWidth="1"/>
    <col min="2801" max="2801" width="10.28515625" style="12" customWidth="1"/>
    <col min="2802" max="2802" width="8.7109375" style="12" customWidth="1"/>
    <col min="2803" max="2803" width="9.42578125" style="12" customWidth="1"/>
    <col min="2804" max="2804" width="8.7109375" style="12" customWidth="1"/>
    <col min="2805" max="2805" width="9.7109375" style="12" customWidth="1"/>
    <col min="2806" max="3053" width="9.140625" style="12"/>
    <col min="3054" max="3054" width="13.140625" style="12" customWidth="1"/>
    <col min="3055" max="3055" width="63.28515625" style="12" customWidth="1"/>
    <col min="3056" max="3056" width="8.7109375" style="12" customWidth="1"/>
    <col min="3057" max="3057" width="10.28515625" style="12" customWidth="1"/>
    <col min="3058" max="3058" width="8.7109375" style="12" customWidth="1"/>
    <col min="3059" max="3059" width="9.42578125" style="12" customWidth="1"/>
    <col min="3060" max="3060" width="8.7109375" style="12" customWidth="1"/>
    <col min="3061" max="3061" width="9.7109375" style="12" customWidth="1"/>
    <col min="3062" max="3309" width="9.140625" style="12"/>
    <col min="3310" max="3310" width="13.140625" style="12" customWidth="1"/>
    <col min="3311" max="3311" width="63.28515625" style="12" customWidth="1"/>
    <col min="3312" max="3312" width="8.7109375" style="12" customWidth="1"/>
    <col min="3313" max="3313" width="10.28515625" style="12" customWidth="1"/>
    <col min="3314" max="3314" width="8.7109375" style="12" customWidth="1"/>
    <col min="3315" max="3315" width="9.42578125" style="12" customWidth="1"/>
    <col min="3316" max="3316" width="8.7109375" style="12" customWidth="1"/>
    <col min="3317" max="3317" width="9.7109375" style="12" customWidth="1"/>
    <col min="3318" max="3565" width="9.140625" style="12"/>
    <col min="3566" max="3566" width="13.140625" style="12" customWidth="1"/>
    <col min="3567" max="3567" width="63.28515625" style="12" customWidth="1"/>
    <col min="3568" max="3568" width="8.7109375" style="12" customWidth="1"/>
    <col min="3569" max="3569" width="10.28515625" style="12" customWidth="1"/>
    <col min="3570" max="3570" width="8.7109375" style="12" customWidth="1"/>
    <col min="3571" max="3571" width="9.42578125" style="12" customWidth="1"/>
    <col min="3572" max="3572" width="8.7109375" style="12" customWidth="1"/>
    <col min="3573" max="3573" width="9.7109375" style="12" customWidth="1"/>
    <col min="3574" max="3821" width="9.140625" style="12"/>
    <col min="3822" max="3822" width="13.140625" style="12" customWidth="1"/>
    <col min="3823" max="3823" width="63.28515625" style="12" customWidth="1"/>
    <col min="3824" max="3824" width="8.7109375" style="12" customWidth="1"/>
    <col min="3825" max="3825" width="10.28515625" style="12" customWidth="1"/>
    <col min="3826" max="3826" width="8.7109375" style="12" customWidth="1"/>
    <col min="3827" max="3827" width="9.42578125" style="12" customWidth="1"/>
    <col min="3828" max="3828" width="8.7109375" style="12" customWidth="1"/>
    <col min="3829" max="3829" width="9.7109375" style="12" customWidth="1"/>
    <col min="3830" max="4077" width="9.140625" style="12"/>
    <col min="4078" max="4078" width="13.140625" style="12" customWidth="1"/>
    <col min="4079" max="4079" width="63.28515625" style="12" customWidth="1"/>
    <col min="4080" max="4080" width="8.7109375" style="12" customWidth="1"/>
    <col min="4081" max="4081" width="10.28515625" style="12" customWidth="1"/>
    <col min="4082" max="4082" width="8.7109375" style="12" customWidth="1"/>
    <col min="4083" max="4083" width="9.42578125" style="12" customWidth="1"/>
    <col min="4084" max="4084" width="8.7109375" style="12" customWidth="1"/>
    <col min="4085" max="4085" width="9.7109375" style="12" customWidth="1"/>
    <col min="4086" max="4333" width="9.140625" style="12"/>
    <col min="4334" max="4334" width="13.140625" style="12" customWidth="1"/>
    <col min="4335" max="4335" width="63.28515625" style="12" customWidth="1"/>
    <col min="4336" max="4336" width="8.7109375" style="12" customWidth="1"/>
    <col min="4337" max="4337" width="10.28515625" style="12" customWidth="1"/>
    <col min="4338" max="4338" width="8.7109375" style="12" customWidth="1"/>
    <col min="4339" max="4339" width="9.42578125" style="12" customWidth="1"/>
    <col min="4340" max="4340" width="8.7109375" style="12" customWidth="1"/>
    <col min="4341" max="4341" width="9.7109375" style="12" customWidth="1"/>
    <col min="4342" max="4589" width="9.140625" style="12"/>
    <col min="4590" max="4590" width="13.140625" style="12" customWidth="1"/>
    <col min="4591" max="4591" width="63.28515625" style="12" customWidth="1"/>
    <col min="4592" max="4592" width="8.7109375" style="12" customWidth="1"/>
    <col min="4593" max="4593" width="10.28515625" style="12" customWidth="1"/>
    <col min="4594" max="4594" width="8.7109375" style="12" customWidth="1"/>
    <col min="4595" max="4595" width="9.42578125" style="12" customWidth="1"/>
    <col min="4596" max="4596" width="8.7109375" style="12" customWidth="1"/>
    <col min="4597" max="4597" width="9.7109375" style="12" customWidth="1"/>
    <col min="4598" max="4845" width="9.140625" style="12"/>
    <col min="4846" max="4846" width="13.140625" style="12" customWidth="1"/>
    <col min="4847" max="4847" width="63.28515625" style="12" customWidth="1"/>
    <col min="4848" max="4848" width="8.7109375" style="12" customWidth="1"/>
    <col min="4849" max="4849" width="10.28515625" style="12" customWidth="1"/>
    <col min="4850" max="4850" width="8.7109375" style="12" customWidth="1"/>
    <col min="4851" max="4851" width="9.42578125" style="12" customWidth="1"/>
    <col min="4852" max="4852" width="8.7109375" style="12" customWidth="1"/>
    <col min="4853" max="4853" width="9.7109375" style="12" customWidth="1"/>
    <col min="4854" max="5101" width="9.140625" style="12"/>
    <col min="5102" max="5102" width="13.140625" style="12" customWidth="1"/>
    <col min="5103" max="5103" width="63.28515625" style="12" customWidth="1"/>
    <col min="5104" max="5104" width="8.7109375" style="12" customWidth="1"/>
    <col min="5105" max="5105" width="10.28515625" style="12" customWidth="1"/>
    <col min="5106" max="5106" width="8.7109375" style="12" customWidth="1"/>
    <col min="5107" max="5107" width="9.42578125" style="12" customWidth="1"/>
    <col min="5108" max="5108" width="8.7109375" style="12" customWidth="1"/>
    <col min="5109" max="5109" width="9.7109375" style="12" customWidth="1"/>
    <col min="5110" max="5357" width="9.140625" style="12"/>
    <col min="5358" max="5358" width="13.140625" style="12" customWidth="1"/>
    <col min="5359" max="5359" width="63.28515625" style="12" customWidth="1"/>
    <col min="5360" max="5360" width="8.7109375" style="12" customWidth="1"/>
    <col min="5361" max="5361" width="10.28515625" style="12" customWidth="1"/>
    <col min="5362" max="5362" width="8.7109375" style="12" customWidth="1"/>
    <col min="5363" max="5363" width="9.42578125" style="12" customWidth="1"/>
    <col min="5364" max="5364" width="8.7109375" style="12" customWidth="1"/>
    <col min="5365" max="5365" width="9.7109375" style="12" customWidth="1"/>
    <col min="5366" max="5613" width="9.140625" style="12"/>
    <col min="5614" max="5614" width="13.140625" style="12" customWidth="1"/>
    <col min="5615" max="5615" width="63.28515625" style="12" customWidth="1"/>
    <col min="5616" max="5616" width="8.7109375" style="12" customWidth="1"/>
    <col min="5617" max="5617" width="10.28515625" style="12" customWidth="1"/>
    <col min="5618" max="5618" width="8.7109375" style="12" customWidth="1"/>
    <col min="5619" max="5619" width="9.42578125" style="12" customWidth="1"/>
    <col min="5620" max="5620" width="8.7109375" style="12" customWidth="1"/>
    <col min="5621" max="5621" width="9.7109375" style="12" customWidth="1"/>
    <col min="5622" max="5869" width="9.140625" style="12"/>
    <col min="5870" max="5870" width="13.140625" style="12" customWidth="1"/>
    <col min="5871" max="5871" width="63.28515625" style="12" customWidth="1"/>
    <col min="5872" max="5872" width="8.7109375" style="12" customWidth="1"/>
    <col min="5873" max="5873" width="10.28515625" style="12" customWidth="1"/>
    <col min="5874" max="5874" width="8.7109375" style="12" customWidth="1"/>
    <col min="5875" max="5875" width="9.42578125" style="12" customWidth="1"/>
    <col min="5876" max="5876" width="8.7109375" style="12" customWidth="1"/>
    <col min="5877" max="5877" width="9.7109375" style="12" customWidth="1"/>
    <col min="5878" max="6125" width="9.140625" style="12"/>
    <col min="6126" max="6126" width="13.140625" style="12" customWidth="1"/>
    <col min="6127" max="6127" width="63.28515625" style="12" customWidth="1"/>
    <col min="6128" max="6128" width="8.7109375" style="12" customWidth="1"/>
    <col min="6129" max="6129" width="10.28515625" style="12" customWidth="1"/>
    <col min="6130" max="6130" width="8.7109375" style="12" customWidth="1"/>
    <col min="6131" max="6131" width="9.42578125" style="12" customWidth="1"/>
    <col min="6132" max="6132" width="8.7109375" style="12" customWidth="1"/>
    <col min="6133" max="6133" width="9.7109375" style="12" customWidth="1"/>
    <col min="6134" max="6381" width="9.140625" style="12"/>
    <col min="6382" max="6382" width="13.140625" style="12" customWidth="1"/>
    <col min="6383" max="6383" width="63.28515625" style="12" customWidth="1"/>
    <col min="6384" max="6384" width="8.7109375" style="12" customWidth="1"/>
    <col min="6385" max="6385" width="10.28515625" style="12" customWidth="1"/>
    <col min="6386" max="6386" width="8.7109375" style="12" customWidth="1"/>
    <col min="6387" max="6387" width="9.42578125" style="12" customWidth="1"/>
    <col min="6388" max="6388" width="8.7109375" style="12" customWidth="1"/>
    <col min="6389" max="6389" width="9.7109375" style="12" customWidth="1"/>
    <col min="6390" max="6637" width="9.140625" style="12"/>
    <col min="6638" max="6638" width="13.140625" style="12" customWidth="1"/>
    <col min="6639" max="6639" width="63.28515625" style="12" customWidth="1"/>
    <col min="6640" max="6640" width="8.7109375" style="12" customWidth="1"/>
    <col min="6641" max="6641" width="10.28515625" style="12" customWidth="1"/>
    <col min="6642" max="6642" width="8.7109375" style="12" customWidth="1"/>
    <col min="6643" max="6643" width="9.42578125" style="12" customWidth="1"/>
    <col min="6644" max="6644" width="8.7109375" style="12" customWidth="1"/>
    <col min="6645" max="6645" width="9.7109375" style="12" customWidth="1"/>
    <col min="6646" max="6893" width="9.140625" style="12"/>
    <col min="6894" max="6894" width="13.140625" style="12" customWidth="1"/>
    <col min="6895" max="6895" width="63.28515625" style="12" customWidth="1"/>
    <col min="6896" max="6896" width="8.7109375" style="12" customWidth="1"/>
    <col min="6897" max="6897" width="10.28515625" style="12" customWidth="1"/>
    <col min="6898" max="6898" width="8.7109375" style="12" customWidth="1"/>
    <col min="6899" max="6899" width="9.42578125" style="12" customWidth="1"/>
    <col min="6900" max="6900" width="8.7109375" style="12" customWidth="1"/>
    <col min="6901" max="6901" width="9.7109375" style="12" customWidth="1"/>
    <col min="6902" max="7149" width="9.140625" style="12"/>
    <col min="7150" max="7150" width="13.140625" style="12" customWidth="1"/>
    <col min="7151" max="7151" width="63.28515625" style="12" customWidth="1"/>
    <col min="7152" max="7152" width="8.7109375" style="12" customWidth="1"/>
    <col min="7153" max="7153" width="10.28515625" style="12" customWidth="1"/>
    <col min="7154" max="7154" width="8.7109375" style="12" customWidth="1"/>
    <col min="7155" max="7155" width="9.42578125" style="12" customWidth="1"/>
    <col min="7156" max="7156" width="8.7109375" style="12" customWidth="1"/>
    <col min="7157" max="7157" width="9.7109375" style="12" customWidth="1"/>
    <col min="7158" max="7405" width="9.140625" style="12"/>
    <col min="7406" max="7406" width="13.140625" style="12" customWidth="1"/>
    <col min="7407" max="7407" width="63.28515625" style="12" customWidth="1"/>
    <col min="7408" max="7408" width="8.7109375" style="12" customWidth="1"/>
    <col min="7409" max="7409" width="10.28515625" style="12" customWidth="1"/>
    <col min="7410" max="7410" width="8.7109375" style="12" customWidth="1"/>
    <col min="7411" max="7411" width="9.42578125" style="12" customWidth="1"/>
    <col min="7412" max="7412" width="8.7109375" style="12" customWidth="1"/>
    <col min="7413" max="7413" width="9.7109375" style="12" customWidth="1"/>
    <col min="7414" max="7661" width="9.140625" style="12"/>
    <col min="7662" max="7662" width="13.140625" style="12" customWidth="1"/>
    <col min="7663" max="7663" width="63.28515625" style="12" customWidth="1"/>
    <col min="7664" max="7664" width="8.7109375" style="12" customWidth="1"/>
    <col min="7665" max="7665" width="10.28515625" style="12" customWidth="1"/>
    <col min="7666" max="7666" width="8.7109375" style="12" customWidth="1"/>
    <col min="7667" max="7667" width="9.42578125" style="12" customWidth="1"/>
    <col min="7668" max="7668" width="8.7109375" style="12" customWidth="1"/>
    <col min="7669" max="7669" width="9.7109375" style="12" customWidth="1"/>
    <col min="7670" max="7917" width="9.140625" style="12"/>
    <col min="7918" max="7918" width="13.140625" style="12" customWidth="1"/>
    <col min="7919" max="7919" width="63.28515625" style="12" customWidth="1"/>
    <col min="7920" max="7920" width="8.7109375" style="12" customWidth="1"/>
    <col min="7921" max="7921" width="10.28515625" style="12" customWidth="1"/>
    <col min="7922" max="7922" width="8.7109375" style="12" customWidth="1"/>
    <col min="7923" max="7923" width="9.42578125" style="12" customWidth="1"/>
    <col min="7924" max="7924" width="8.7109375" style="12" customWidth="1"/>
    <col min="7925" max="7925" width="9.7109375" style="12" customWidth="1"/>
    <col min="7926" max="8173" width="9.140625" style="12"/>
    <col min="8174" max="8174" width="13.140625" style="12" customWidth="1"/>
    <col min="8175" max="8175" width="63.28515625" style="12" customWidth="1"/>
    <col min="8176" max="8176" width="8.7109375" style="12" customWidth="1"/>
    <col min="8177" max="8177" width="10.28515625" style="12" customWidth="1"/>
    <col min="8178" max="8178" width="8.7109375" style="12" customWidth="1"/>
    <col min="8179" max="8179" width="9.42578125" style="12" customWidth="1"/>
    <col min="8180" max="8180" width="8.7109375" style="12" customWidth="1"/>
    <col min="8181" max="8181" width="9.7109375" style="12" customWidth="1"/>
    <col min="8182" max="8429" width="9.140625" style="12"/>
    <col min="8430" max="8430" width="13.140625" style="12" customWidth="1"/>
    <col min="8431" max="8431" width="63.28515625" style="12" customWidth="1"/>
    <col min="8432" max="8432" width="8.7109375" style="12" customWidth="1"/>
    <col min="8433" max="8433" width="10.28515625" style="12" customWidth="1"/>
    <col min="8434" max="8434" width="8.7109375" style="12" customWidth="1"/>
    <col min="8435" max="8435" width="9.42578125" style="12" customWidth="1"/>
    <col min="8436" max="8436" width="8.7109375" style="12" customWidth="1"/>
    <col min="8437" max="8437" width="9.7109375" style="12" customWidth="1"/>
    <col min="8438" max="8685" width="9.140625" style="12"/>
    <col min="8686" max="8686" width="13.140625" style="12" customWidth="1"/>
    <col min="8687" max="8687" width="63.28515625" style="12" customWidth="1"/>
    <col min="8688" max="8688" width="8.7109375" style="12" customWidth="1"/>
    <col min="8689" max="8689" width="10.28515625" style="12" customWidth="1"/>
    <col min="8690" max="8690" width="8.7109375" style="12" customWidth="1"/>
    <col min="8691" max="8691" width="9.42578125" style="12" customWidth="1"/>
    <col min="8692" max="8692" width="8.7109375" style="12" customWidth="1"/>
    <col min="8693" max="8693" width="9.7109375" style="12" customWidth="1"/>
    <col min="8694" max="8941" width="9.140625" style="12"/>
    <col min="8942" max="8942" width="13.140625" style="12" customWidth="1"/>
    <col min="8943" max="8943" width="63.28515625" style="12" customWidth="1"/>
    <col min="8944" max="8944" width="8.7109375" style="12" customWidth="1"/>
    <col min="8945" max="8945" width="10.28515625" style="12" customWidth="1"/>
    <col min="8946" max="8946" width="8.7109375" style="12" customWidth="1"/>
    <col min="8947" max="8947" width="9.42578125" style="12" customWidth="1"/>
    <col min="8948" max="8948" width="8.7109375" style="12" customWidth="1"/>
    <col min="8949" max="8949" width="9.7109375" style="12" customWidth="1"/>
    <col min="8950" max="9197" width="9.140625" style="12"/>
    <col min="9198" max="9198" width="13.140625" style="12" customWidth="1"/>
    <col min="9199" max="9199" width="63.28515625" style="12" customWidth="1"/>
    <col min="9200" max="9200" width="8.7109375" style="12" customWidth="1"/>
    <col min="9201" max="9201" width="10.28515625" style="12" customWidth="1"/>
    <col min="9202" max="9202" width="8.7109375" style="12" customWidth="1"/>
    <col min="9203" max="9203" width="9.42578125" style="12" customWidth="1"/>
    <col min="9204" max="9204" width="8.7109375" style="12" customWidth="1"/>
    <col min="9205" max="9205" width="9.7109375" style="12" customWidth="1"/>
    <col min="9206" max="9453" width="9.140625" style="12"/>
    <col min="9454" max="9454" width="13.140625" style="12" customWidth="1"/>
    <col min="9455" max="9455" width="63.28515625" style="12" customWidth="1"/>
    <col min="9456" max="9456" width="8.7109375" style="12" customWidth="1"/>
    <col min="9457" max="9457" width="10.28515625" style="12" customWidth="1"/>
    <col min="9458" max="9458" width="8.7109375" style="12" customWidth="1"/>
    <col min="9459" max="9459" width="9.42578125" style="12" customWidth="1"/>
    <col min="9460" max="9460" width="8.7109375" style="12" customWidth="1"/>
    <col min="9461" max="9461" width="9.7109375" style="12" customWidth="1"/>
    <col min="9462" max="9709" width="9.140625" style="12"/>
    <col min="9710" max="9710" width="13.140625" style="12" customWidth="1"/>
    <col min="9711" max="9711" width="63.28515625" style="12" customWidth="1"/>
    <col min="9712" max="9712" width="8.7109375" style="12" customWidth="1"/>
    <col min="9713" max="9713" width="10.28515625" style="12" customWidth="1"/>
    <col min="9714" max="9714" width="8.7109375" style="12" customWidth="1"/>
    <col min="9715" max="9715" width="9.42578125" style="12" customWidth="1"/>
    <col min="9716" max="9716" width="8.7109375" style="12" customWidth="1"/>
    <col min="9717" max="9717" width="9.7109375" style="12" customWidth="1"/>
    <col min="9718" max="9965" width="9.140625" style="12"/>
    <col min="9966" max="9966" width="13.140625" style="12" customWidth="1"/>
    <col min="9967" max="9967" width="63.28515625" style="12" customWidth="1"/>
    <col min="9968" max="9968" width="8.7109375" style="12" customWidth="1"/>
    <col min="9969" max="9969" width="10.28515625" style="12" customWidth="1"/>
    <col min="9970" max="9970" width="8.7109375" style="12" customWidth="1"/>
    <col min="9971" max="9971" width="9.42578125" style="12" customWidth="1"/>
    <col min="9972" max="9972" width="8.7109375" style="12" customWidth="1"/>
    <col min="9973" max="9973" width="9.7109375" style="12" customWidth="1"/>
    <col min="9974" max="10221" width="9.140625" style="12"/>
    <col min="10222" max="10222" width="13.140625" style="12" customWidth="1"/>
    <col min="10223" max="10223" width="63.28515625" style="12" customWidth="1"/>
    <col min="10224" max="10224" width="8.7109375" style="12" customWidth="1"/>
    <col min="10225" max="10225" width="10.28515625" style="12" customWidth="1"/>
    <col min="10226" max="10226" width="8.7109375" style="12" customWidth="1"/>
    <col min="10227" max="10227" width="9.42578125" style="12" customWidth="1"/>
    <col min="10228" max="10228" width="8.7109375" style="12" customWidth="1"/>
    <col min="10229" max="10229" width="9.7109375" style="12" customWidth="1"/>
    <col min="10230" max="10477" width="9.140625" style="12"/>
    <col min="10478" max="10478" width="13.140625" style="12" customWidth="1"/>
    <col min="10479" max="10479" width="63.28515625" style="12" customWidth="1"/>
    <col min="10480" max="10480" width="8.7109375" style="12" customWidth="1"/>
    <col min="10481" max="10481" width="10.28515625" style="12" customWidth="1"/>
    <col min="10482" max="10482" width="8.7109375" style="12" customWidth="1"/>
    <col min="10483" max="10483" width="9.42578125" style="12" customWidth="1"/>
    <col min="10484" max="10484" width="8.7109375" style="12" customWidth="1"/>
    <col min="10485" max="10485" width="9.7109375" style="12" customWidth="1"/>
    <col min="10486" max="10733" width="9.140625" style="12"/>
    <col min="10734" max="10734" width="13.140625" style="12" customWidth="1"/>
    <col min="10735" max="10735" width="63.28515625" style="12" customWidth="1"/>
    <col min="10736" max="10736" width="8.7109375" style="12" customWidth="1"/>
    <col min="10737" max="10737" width="10.28515625" style="12" customWidth="1"/>
    <col min="10738" max="10738" width="8.7109375" style="12" customWidth="1"/>
    <col min="10739" max="10739" width="9.42578125" style="12" customWidth="1"/>
    <col min="10740" max="10740" width="8.7109375" style="12" customWidth="1"/>
    <col min="10741" max="10741" width="9.7109375" style="12" customWidth="1"/>
    <col min="10742" max="10989" width="9.140625" style="12"/>
    <col min="10990" max="10990" width="13.140625" style="12" customWidth="1"/>
    <col min="10991" max="10991" width="63.28515625" style="12" customWidth="1"/>
    <col min="10992" max="10992" width="8.7109375" style="12" customWidth="1"/>
    <col min="10993" max="10993" width="10.28515625" style="12" customWidth="1"/>
    <col min="10994" max="10994" width="8.7109375" style="12" customWidth="1"/>
    <col min="10995" max="10995" width="9.42578125" style="12" customWidth="1"/>
    <col min="10996" max="10996" width="8.7109375" style="12" customWidth="1"/>
    <col min="10997" max="10997" width="9.7109375" style="12" customWidth="1"/>
    <col min="10998" max="11245" width="9.140625" style="12"/>
    <col min="11246" max="11246" width="13.140625" style="12" customWidth="1"/>
    <col min="11247" max="11247" width="63.28515625" style="12" customWidth="1"/>
    <col min="11248" max="11248" width="8.7109375" style="12" customWidth="1"/>
    <col min="11249" max="11249" width="10.28515625" style="12" customWidth="1"/>
    <col min="11250" max="11250" width="8.7109375" style="12" customWidth="1"/>
    <col min="11251" max="11251" width="9.42578125" style="12" customWidth="1"/>
    <col min="11252" max="11252" width="8.7109375" style="12" customWidth="1"/>
    <col min="11253" max="11253" width="9.7109375" style="12" customWidth="1"/>
    <col min="11254" max="11501" width="9.140625" style="12"/>
    <col min="11502" max="11502" width="13.140625" style="12" customWidth="1"/>
    <col min="11503" max="11503" width="63.28515625" style="12" customWidth="1"/>
    <col min="11504" max="11504" width="8.7109375" style="12" customWidth="1"/>
    <col min="11505" max="11505" width="10.28515625" style="12" customWidth="1"/>
    <col min="11506" max="11506" width="8.7109375" style="12" customWidth="1"/>
    <col min="11507" max="11507" width="9.42578125" style="12" customWidth="1"/>
    <col min="11508" max="11508" width="8.7109375" style="12" customWidth="1"/>
    <col min="11509" max="11509" width="9.7109375" style="12" customWidth="1"/>
    <col min="11510" max="11757" width="9.140625" style="12"/>
    <col min="11758" max="11758" width="13.140625" style="12" customWidth="1"/>
    <col min="11759" max="11759" width="63.28515625" style="12" customWidth="1"/>
    <col min="11760" max="11760" width="8.7109375" style="12" customWidth="1"/>
    <col min="11761" max="11761" width="10.28515625" style="12" customWidth="1"/>
    <col min="11762" max="11762" width="8.7109375" style="12" customWidth="1"/>
    <col min="11763" max="11763" width="9.42578125" style="12" customWidth="1"/>
    <col min="11764" max="11764" width="8.7109375" style="12" customWidth="1"/>
    <col min="11765" max="11765" width="9.7109375" style="12" customWidth="1"/>
    <col min="11766" max="12013" width="9.140625" style="12"/>
    <col min="12014" max="12014" width="13.140625" style="12" customWidth="1"/>
    <col min="12015" max="12015" width="63.28515625" style="12" customWidth="1"/>
    <col min="12016" max="12016" width="8.7109375" style="12" customWidth="1"/>
    <col min="12017" max="12017" width="10.28515625" style="12" customWidth="1"/>
    <col min="12018" max="12018" width="8.7109375" style="12" customWidth="1"/>
    <col min="12019" max="12019" width="9.42578125" style="12" customWidth="1"/>
    <col min="12020" max="12020" width="8.7109375" style="12" customWidth="1"/>
    <col min="12021" max="12021" width="9.7109375" style="12" customWidth="1"/>
    <col min="12022" max="12269" width="9.140625" style="12"/>
    <col min="12270" max="12270" width="13.140625" style="12" customWidth="1"/>
    <col min="12271" max="12271" width="63.28515625" style="12" customWidth="1"/>
    <col min="12272" max="12272" width="8.7109375" style="12" customWidth="1"/>
    <col min="12273" max="12273" width="10.28515625" style="12" customWidth="1"/>
    <col min="12274" max="12274" width="8.7109375" style="12" customWidth="1"/>
    <col min="12275" max="12275" width="9.42578125" style="12" customWidth="1"/>
    <col min="12276" max="12276" width="8.7109375" style="12" customWidth="1"/>
    <col min="12277" max="12277" width="9.7109375" style="12" customWidth="1"/>
    <col min="12278" max="12525" width="9.140625" style="12"/>
    <col min="12526" max="12526" width="13.140625" style="12" customWidth="1"/>
    <col min="12527" max="12527" width="63.28515625" style="12" customWidth="1"/>
    <col min="12528" max="12528" width="8.7109375" style="12" customWidth="1"/>
    <col min="12529" max="12529" width="10.28515625" style="12" customWidth="1"/>
    <col min="12530" max="12530" width="8.7109375" style="12" customWidth="1"/>
    <col min="12531" max="12531" width="9.42578125" style="12" customWidth="1"/>
    <col min="12532" max="12532" width="8.7109375" style="12" customWidth="1"/>
    <col min="12533" max="12533" width="9.7109375" style="12" customWidth="1"/>
    <col min="12534" max="12781" width="9.140625" style="12"/>
    <col min="12782" max="12782" width="13.140625" style="12" customWidth="1"/>
    <col min="12783" max="12783" width="63.28515625" style="12" customWidth="1"/>
    <col min="12784" max="12784" width="8.7109375" style="12" customWidth="1"/>
    <col min="12785" max="12785" width="10.28515625" style="12" customWidth="1"/>
    <col min="12786" max="12786" width="8.7109375" style="12" customWidth="1"/>
    <col min="12787" max="12787" width="9.42578125" style="12" customWidth="1"/>
    <col min="12788" max="12788" width="8.7109375" style="12" customWidth="1"/>
    <col min="12789" max="12789" width="9.7109375" style="12" customWidth="1"/>
    <col min="12790" max="13037" width="9.140625" style="12"/>
    <col min="13038" max="13038" width="13.140625" style="12" customWidth="1"/>
    <col min="13039" max="13039" width="63.28515625" style="12" customWidth="1"/>
    <col min="13040" max="13040" width="8.7109375" style="12" customWidth="1"/>
    <col min="13041" max="13041" width="10.28515625" style="12" customWidth="1"/>
    <col min="13042" max="13042" width="8.7109375" style="12" customWidth="1"/>
    <col min="13043" max="13043" width="9.42578125" style="12" customWidth="1"/>
    <col min="13044" max="13044" width="8.7109375" style="12" customWidth="1"/>
    <col min="13045" max="13045" width="9.7109375" style="12" customWidth="1"/>
    <col min="13046" max="13293" width="9.140625" style="12"/>
    <col min="13294" max="13294" width="13.140625" style="12" customWidth="1"/>
    <col min="13295" max="13295" width="63.28515625" style="12" customWidth="1"/>
    <col min="13296" max="13296" width="8.7109375" style="12" customWidth="1"/>
    <col min="13297" max="13297" width="10.28515625" style="12" customWidth="1"/>
    <col min="13298" max="13298" width="8.7109375" style="12" customWidth="1"/>
    <col min="13299" max="13299" width="9.42578125" style="12" customWidth="1"/>
    <col min="13300" max="13300" width="8.7109375" style="12" customWidth="1"/>
    <col min="13301" max="13301" width="9.7109375" style="12" customWidth="1"/>
    <col min="13302" max="13549" width="9.140625" style="12"/>
    <col min="13550" max="13550" width="13.140625" style="12" customWidth="1"/>
    <col min="13551" max="13551" width="63.28515625" style="12" customWidth="1"/>
    <col min="13552" max="13552" width="8.7109375" style="12" customWidth="1"/>
    <col min="13553" max="13553" width="10.28515625" style="12" customWidth="1"/>
    <col min="13554" max="13554" width="8.7109375" style="12" customWidth="1"/>
    <col min="13555" max="13555" width="9.42578125" style="12" customWidth="1"/>
    <col min="13556" max="13556" width="8.7109375" style="12" customWidth="1"/>
    <col min="13557" max="13557" width="9.7109375" style="12" customWidth="1"/>
    <col min="13558" max="13805" width="9.140625" style="12"/>
    <col min="13806" max="13806" width="13.140625" style="12" customWidth="1"/>
    <col min="13807" max="13807" width="63.28515625" style="12" customWidth="1"/>
    <col min="13808" max="13808" width="8.7109375" style="12" customWidth="1"/>
    <col min="13809" max="13809" width="10.28515625" style="12" customWidth="1"/>
    <col min="13810" max="13810" width="8.7109375" style="12" customWidth="1"/>
    <col min="13811" max="13811" width="9.42578125" style="12" customWidth="1"/>
    <col min="13812" max="13812" width="8.7109375" style="12" customWidth="1"/>
    <col min="13813" max="13813" width="9.7109375" style="12" customWidth="1"/>
    <col min="13814" max="14061" width="9.140625" style="12"/>
    <col min="14062" max="14062" width="13.140625" style="12" customWidth="1"/>
    <col min="14063" max="14063" width="63.28515625" style="12" customWidth="1"/>
    <col min="14064" max="14064" width="8.7109375" style="12" customWidth="1"/>
    <col min="14065" max="14065" width="10.28515625" style="12" customWidth="1"/>
    <col min="14066" max="14066" width="8.7109375" style="12" customWidth="1"/>
    <col min="14067" max="14067" width="9.42578125" style="12" customWidth="1"/>
    <col min="14068" max="14068" width="8.7109375" style="12" customWidth="1"/>
    <col min="14069" max="14069" width="9.7109375" style="12" customWidth="1"/>
    <col min="14070" max="14317" width="9.140625" style="12"/>
    <col min="14318" max="14318" width="13.140625" style="12" customWidth="1"/>
    <col min="14319" max="14319" width="63.28515625" style="12" customWidth="1"/>
    <col min="14320" max="14320" width="8.7109375" style="12" customWidth="1"/>
    <col min="14321" max="14321" width="10.28515625" style="12" customWidth="1"/>
    <col min="14322" max="14322" width="8.7109375" style="12" customWidth="1"/>
    <col min="14323" max="14323" width="9.42578125" style="12" customWidth="1"/>
    <col min="14324" max="14324" width="8.7109375" style="12" customWidth="1"/>
    <col min="14325" max="14325" width="9.7109375" style="12" customWidth="1"/>
    <col min="14326" max="14573" width="9.140625" style="12"/>
    <col min="14574" max="14574" width="13.140625" style="12" customWidth="1"/>
    <col min="14575" max="14575" width="63.28515625" style="12" customWidth="1"/>
    <col min="14576" max="14576" width="8.7109375" style="12" customWidth="1"/>
    <col min="14577" max="14577" width="10.28515625" style="12" customWidth="1"/>
    <col min="14578" max="14578" width="8.7109375" style="12" customWidth="1"/>
    <col min="14579" max="14579" width="9.42578125" style="12" customWidth="1"/>
    <col min="14580" max="14580" width="8.7109375" style="12" customWidth="1"/>
    <col min="14581" max="14581" width="9.7109375" style="12" customWidth="1"/>
    <col min="14582" max="14829" width="9.140625" style="12"/>
    <col min="14830" max="14830" width="13.140625" style="12" customWidth="1"/>
    <col min="14831" max="14831" width="63.28515625" style="12" customWidth="1"/>
    <col min="14832" max="14832" width="8.7109375" style="12" customWidth="1"/>
    <col min="14833" max="14833" width="10.28515625" style="12" customWidth="1"/>
    <col min="14834" max="14834" width="8.7109375" style="12" customWidth="1"/>
    <col min="14835" max="14835" width="9.42578125" style="12" customWidth="1"/>
    <col min="14836" max="14836" width="8.7109375" style="12" customWidth="1"/>
    <col min="14837" max="14837" width="9.7109375" style="12" customWidth="1"/>
    <col min="14838" max="15085" width="9.140625" style="12"/>
    <col min="15086" max="15086" width="13.140625" style="12" customWidth="1"/>
    <col min="15087" max="15087" width="63.28515625" style="12" customWidth="1"/>
    <col min="15088" max="15088" width="8.7109375" style="12" customWidth="1"/>
    <col min="15089" max="15089" width="10.28515625" style="12" customWidth="1"/>
    <col min="15090" max="15090" width="8.7109375" style="12" customWidth="1"/>
    <col min="15091" max="15091" width="9.42578125" style="12" customWidth="1"/>
    <col min="15092" max="15092" width="8.7109375" style="12" customWidth="1"/>
    <col min="15093" max="15093" width="9.7109375" style="12" customWidth="1"/>
    <col min="15094" max="15341" width="9.140625" style="12"/>
    <col min="15342" max="15342" width="13.140625" style="12" customWidth="1"/>
    <col min="15343" max="15343" width="63.28515625" style="12" customWidth="1"/>
    <col min="15344" max="15344" width="8.7109375" style="12" customWidth="1"/>
    <col min="15345" max="15345" width="10.28515625" style="12" customWidth="1"/>
    <col min="15346" max="15346" width="8.7109375" style="12" customWidth="1"/>
    <col min="15347" max="15347" width="9.42578125" style="12" customWidth="1"/>
    <col min="15348" max="15348" width="8.7109375" style="12" customWidth="1"/>
    <col min="15349" max="15349" width="9.7109375" style="12" customWidth="1"/>
    <col min="15350" max="15597" width="9.140625" style="12"/>
    <col min="15598" max="15598" width="13.140625" style="12" customWidth="1"/>
    <col min="15599" max="15599" width="63.28515625" style="12" customWidth="1"/>
    <col min="15600" max="15600" width="8.7109375" style="12" customWidth="1"/>
    <col min="15601" max="15601" width="10.28515625" style="12" customWidth="1"/>
    <col min="15602" max="15602" width="8.7109375" style="12" customWidth="1"/>
    <col min="15603" max="15603" width="9.42578125" style="12" customWidth="1"/>
    <col min="15604" max="15604" width="8.7109375" style="12" customWidth="1"/>
    <col min="15605" max="15605" width="9.7109375" style="12" customWidth="1"/>
    <col min="15606" max="15853" width="9.140625" style="12"/>
    <col min="15854" max="15854" width="13.140625" style="12" customWidth="1"/>
    <col min="15855" max="15855" width="63.28515625" style="12" customWidth="1"/>
    <col min="15856" max="15856" width="8.7109375" style="12" customWidth="1"/>
    <col min="15857" max="15857" width="10.28515625" style="12" customWidth="1"/>
    <col min="15858" max="15858" width="8.7109375" style="12" customWidth="1"/>
    <col min="15859" max="15859" width="9.42578125" style="12" customWidth="1"/>
    <col min="15860" max="15860" width="8.7109375" style="12" customWidth="1"/>
    <col min="15861" max="15861" width="9.7109375" style="12" customWidth="1"/>
    <col min="15862" max="16109" width="9.140625" style="12"/>
    <col min="16110" max="16110" width="13.140625" style="12" customWidth="1"/>
    <col min="16111" max="16111" width="63.28515625" style="12" customWidth="1"/>
    <col min="16112" max="16112" width="8.7109375" style="12" customWidth="1"/>
    <col min="16113" max="16113" width="10.28515625" style="12" customWidth="1"/>
    <col min="16114" max="16114" width="8.7109375" style="12" customWidth="1"/>
    <col min="16115" max="16115" width="9.42578125" style="12" customWidth="1"/>
    <col min="16116" max="16116" width="8.7109375" style="12" customWidth="1"/>
    <col min="16117" max="16117" width="9.7109375" style="12" customWidth="1"/>
    <col min="16118" max="16384" width="9.140625" style="12"/>
  </cols>
  <sheetData>
    <row r="1" spans="1:8" ht="12" customHeight="1">
      <c r="A1" s="1214"/>
      <c r="B1" s="1132" t="s">
        <v>0</v>
      </c>
      <c r="C1" s="1133" t="s">
        <v>7694</v>
      </c>
      <c r="D1" s="1215"/>
      <c r="E1" s="1134"/>
      <c r="F1" s="1215"/>
      <c r="G1" s="1135"/>
    </row>
    <row r="2" spans="1:8" ht="12" customHeight="1">
      <c r="A2" s="1214"/>
      <c r="B2" s="1132" t="s">
        <v>1</v>
      </c>
      <c r="C2" s="1133">
        <v>7044445</v>
      </c>
      <c r="D2" s="1215"/>
      <c r="E2" s="1134"/>
      <c r="F2" s="1215"/>
      <c r="G2" s="1135"/>
    </row>
    <row r="3" spans="1:8" ht="12" customHeight="1">
      <c r="A3" s="1214"/>
      <c r="B3" s="1132"/>
      <c r="C3" s="1134" t="s">
        <v>7721</v>
      </c>
      <c r="E3" s="1134"/>
      <c r="F3" s="1215"/>
      <c r="G3" s="1135"/>
    </row>
    <row r="4" spans="1:8" ht="27" customHeight="1">
      <c r="A4" s="1214"/>
      <c r="B4" s="1132" t="s">
        <v>1506</v>
      </c>
      <c r="C4" s="1136" t="s">
        <v>1507</v>
      </c>
      <c r="D4" s="1216"/>
      <c r="E4" s="1137"/>
      <c r="F4" s="1216"/>
      <c r="G4" s="1138" t="s">
        <v>1572</v>
      </c>
    </row>
    <row r="5" spans="1:8" ht="12" customHeight="1">
      <c r="A5" s="1772"/>
      <c r="B5" s="1771"/>
      <c r="C5" s="805"/>
      <c r="D5" s="1773"/>
      <c r="E5" s="805"/>
      <c r="F5" s="1773"/>
      <c r="G5" s="805"/>
    </row>
    <row r="7" spans="1:8" ht="21" customHeight="1">
      <c r="A7" s="2025" t="s">
        <v>1508</v>
      </c>
      <c r="B7" s="2025" t="s">
        <v>1509</v>
      </c>
      <c r="C7" s="2027" t="s">
        <v>1510</v>
      </c>
      <c r="D7" s="2028"/>
      <c r="E7" s="2027" t="s">
        <v>1511</v>
      </c>
      <c r="F7" s="2028"/>
      <c r="G7" s="2021" t="s">
        <v>1476</v>
      </c>
      <c r="H7" s="2021"/>
    </row>
    <row r="8" spans="1:8" ht="33.75" customHeight="1" thickBot="1">
      <c r="A8" s="2026"/>
      <c r="B8" s="2026"/>
      <c r="C8" s="38" t="s">
        <v>7719</v>
      </c>
      <c r="D8" s="121" t="s">
        <v>1432</v>
      </c>
      <c r="E8" s="38" t="s">
        <v>7719</v>
      </c>
      <c r="F8" s="121" t="s">
        <v>1432</v>
      </c>
      <c r="G8" s="38" t="s">
        <v>7719</v>
      </c>
      <c r="H8" s="121" t="s">
        <v>1432</v>
      </c>
    </row>
    <row r="9" spans="1:8" ht="12" customHeight="1" thickTop="1" thickBot="1">
      <c r="A9" s="579">
        <v>420</v>
      </c>
      <c r="B9" s="580" t="s">
        <v>1436</v>
      </c>
      <c r="C9" s="581">
        <v>20798</v>
      </c>
      <c r="D9" s="769">
        <v>32765</v>
      </c>
      <c r="E9" s="581">
        <v>0</v>
      </c>
      <c r="F9" s="582"/>
      <c r="G9" s="581">
        <v>20798</v>
      </c>
      <c r="H9" s="582">
        <v>32765</v>
      </c>
    </row>
    <row r="10" spans="1:8" ht="12" customHeight="1" thickTop="1" thickBot="1">
      <c r="A10" s="1169" t="s">
        <v>1512</v>
      </c>
      <c r="B10" s="1143" t="s">
        <v>1513</v>
      </c>
      <c r="C10" s="1144">
        <v>9909</v>
      </c>
      <c r="D10" s="1145">
        <v>16886</v>
      </c>
      <c r="E10" s="1144"/>
      <c r="F10" s="1145"/>
      <c r="G10" s="581">
        <v>9909</v>
      </c>
      <c r="H10" s="1217">
        <v>16886</v>
      </c>
    </row>
    <row r="11" spans="1:8" ht="12" customHeight="1" thickTop="1" thickBot="1">
      <c r="A11" s="1169" t="s">
        <v>1514</v>
      </c>
      <c r="B11" s="1143" t="s">
        <v>1515</v>
      </c>
      <c r="C11" s="1144">
        <v>7758</v>
      </c>
      <c r="D11" s="1145">
        <v>11353</v>
      </c>
      <c r="E11" s="1144"/>
      <c r="F11" s="1145"/>
      <c r="G11" s="581">
        <v>7758</v>
      </c>
      <c r="H11" s="1217">
        <v>11353</v>
      </c>
    </row>
    <row r="12" spans="1:8" ht="12" customHeight="1" thickTop="1" thickBot="1">
      <c r="A12" s="1187" t="s">
        <v>1516</v>
      </c>
      <c r="B12" s="1143" t="s">
        <v>1517</v>
      </c>
      <c r="C12" s="1144">
        <v>125</v>
      </c>
      <c r="D12" s="1145">
        <v>242</v>
      </c>
      <c r="E12" s="1144"/>
      <c r="F12" s="1145"/>
      <c r="G12" s="581">
        <v>125</v>
      </c>
      <c r="H12" s="1217">
        <v>242</v>
      </c>
    </row>
    <row r="13" spans="1:8" ht="12" customHeight="1" thickTop="1" thickBot="1">
      <c r="A13" s="1187" t="s">
        <v>1518</v>
      </c>
      <c r="B13" s="1143" t="s">
        <v>1519</v>
      </c>
      <c r="C13" s="1144">
        <v>321</v>
      </c>
      <c r="D13" s="1145">
        <v>537</v>
      </c>
      <c r="E13" s="1144"/>
      <c r="F13" s="1145"/>
      <c r="G13" s="581">
        <v>321</v>
      </c>
      <c r="H13" s="1217">
        <v>537</v>
      </c>
    </row>
    <row r="14" spans="1:8" ht="12" customHeight="1" thickTop="1" thickBot="1">
      <c r="A14" s="1169" t="s">
        <v>1520</v>
      </c>
      <c r="B14" s="1143" t="s">
        <v>1521</v>
      </c>
      <c r="C14" s="1144">
        <v>1392</v>
      </c>
      <c r="D14" s="1145">
        <v>2025</v>
      </c>
      <c r="E14" s="1144"/>
      <c r="F14" s="1145"/>
      <c r="G14" s="581">
        <v>1392</v>
      </c>
      <c r="H14" s="1217">
        <v>2025</v>
      </c>
    </row>
    <row r="15" spans="1:8" ht="12" customHeight="1" thickTop="1" thickBot="1">
      <c r="A15" s="1169" t="s">
        <v>1522</v>
      </c>
      <c r="B15" s="1143" t="s">
        <v>1523</v>
      </c>
      <c r="C15" s="1144">
        <v>1184</v>
      </c>
      <c r="D15" s="1145">
        <v>1722</v>
      </c>
      <c r="E15" s="770"/>
      <c r="F15" s="771"/>
      <c r="G15" s="581">
        <v>1184</v>
      </c>
      <c r="H15" s="1217">
        <v>1722</v>
      </c>
    </row>
    <row r="16" spans="1:8" ht="12" customHeight="1" thickTop="1" thickBot="1">
      <c r="A16" s="1150" t="s">
        <v>1524</v>
      </c>
      <c r="B16" s="1151" t="s">
        <v>1525</v>
      </c>
      <c r="C16" s="1144">
        <v>109</v>
      </c>
      <c r="D16" s="1167"/>
      <c r="E16" s="1218"/>
      <c r="F16" s="1219"/>
      <c r="G16" s="581">
        <v>109</v>
      </c>
      <c r="H16" s="1217">
        <v>0</v>
      </c>
    </row>
    <row r="17" spans="1:8" ht="12" customHeight="1" thickTop="1" thickBot="1">
      <c r="A17" s="1220">
        <v>110</v>
      </c>
      <c r="B17" s="1221" t="s">
        <v>1441</v>
      </c>
      <c r="C17" s="1222">
        <v>21410</v>
      </c>
      <c r="D17" s="1223">
        <v>27311</v>
      </c>
      <c r="E17" s="1222">
        <v>0</v>
      </c>
      <c r="F17" s="1223"/>
      <c r="G17" s="581">
        <v>21410</v>
      </c>
      <c r="H17" s="1224">
        <v>27311</v>
      </c>
    </row>
    <row r="18" spans="1:8" ht="12" customHeight="1" thickTop="1" thickBot="1">
      <c r="A18" s="1169" t="s">
        <v>1512</v>
      </c>
      <c r="B18" s="1143" t="s">
        <v>1513</v>
      </c>
      <c r="C18" s="1147">
        <v>16499</v>
      </c>
      <c r="D18" s="1152">
        <v>21671</v>
      </c>
      <c r="E18" s="1172"/>
      <c r="F18" s="1225"/>
      <c r="G18" s="581">
        <v>16499</v>
      </c>
      <c r="H18" s="1152">
        <v>21671</v>
      </c>
    </row>
    <row r="19" spans="1:8" ht="12" customHeight="1" thickTop="1" thickBot="1">
      <c r="A19" s="1169" t="s">
        <v>1514</v>
      </c>
      <c r="B19" s="1143" t="s">
        <v>1515</v>
      </c>
      <c r="C19" s="1147">
        <v>1541</v>
      </c>
      <c r="D19" s="1152">
        <v>2083</v>
      </c>
      <c r="E19" s="1172"/>
      <c r="F19" s="1225"/>
      <c r="G19" s="581">
        <v>1541</v>
      </c>
      <c r="H19" s="1152">
        <v>2083</v>
      </c>
    </row>
    <row r="20" spans="1:8" ht="12" customHeight="1" thickTop="1" thickBot="1">
      <c r="A20" s="1187" t="s">
        <v>1516</v>
      </c>
      <c r="B20" s="1143" t="s">
        <v>1517</v>
      </c>
      <c r="C20" s="1147">
        <v>439</v>
      </c>
      <c r="D20" s="1152">
        <v>792</v>
      </c>
      <c r="E20" s="1172"/>
      <c r="F20" s="1225"/>
      <c r="G20" s="581">
        <v>439</v>
      </c>
      <c r="H20" s="1152">
        <v>792</v>
      </c>
    </row>
    <row r="21" spans="1:8" ht="12" customHeight="1" thickTop="1" thickBot="1">
      <c r="A21" s="1187" t="s">
        <v>1518</v>
      </c>
      <c r="B21" s="1143" t="s">
        <v>1519</v>
      </c>
      <c r="C21" s="1147">
        <v>469</v>
      </c>
      <c r="D21" s="1152">
        <v>712</v>
      </c>
      <c r="E21" s="1172"/>
      <c r="F21" s="1225"/>
      <c r="G21" s="581">
        <v>469</v>
      </c>
      <c r="H21" s="1152">
        <v>712</v>
      </c>
    </row>
    <row r="22" spans="1:8" ht="12" customHeight="1" thickTop="1" thickBot="1">
      <c r="A22" s="1169" t="s">
        <v>1520</v>
      </c>
      <c r="B22" s="1143" t="s">
        <v>1521</v>
      </c>
      <c r="C22" s="1147">
        <v>2162</v>
      </c>
      <c r="D22" s="1152">
        <v>1819</v>
      </c>
      <c r="E22" s="1172"/>
      <c r="F22" s="1225"/>
      <c r="G22" s="581">
        <v>2162</v>
      </c>
      <c r="H22" s="1152">
        <v>1819</v>
      </c>
    </row>
    <row r="23" spans="1:8" ht="12" customHeight="1" thickTop="1" thickBot="1">
      <c r="A23" s="1169" t="s">
        <v>1522</v>
      </c>
      <c r="B23" s="1143" t="s">
        <v>1523</v>
      </c>
      <c r="C23" s="1147">
        <v>300</v>
      </c>
      <c r="D23" s="1152">
        <v>234</v>
      </c>
      <c r="E23" s="1172"/>
      <c r="F23" s="1225"/>
      <c r="G23" s="581">
        <v>300</v>
      </c>
      <c r="H23" s="1152">
        <v>234</v>
      </c>
    </row>
    <row r="24" spans="1:8" ht="12" customHeight="1" thickTop="1" thickBot="1">
      <c r="A24" s="1220">
        <v>130</v>
      </c>
      <c r="B24" s="1221" t="s">
        <v>1442</v>
      </c>
      <c r="C24" s="1222">
        <v>4469</v>
      </c>
      <c r="D24" s="1223">
        <v>8598</v>
      </c>
      <c r="E24" s="1222">
        <v>0</v>
      </c>
      <c r="F24" s="1223"/>
      <c r="G24" s="581">
        <v>4469</v>
      </c>
      <c r="H24" s="1223">
        <v>8598</v>
      </c>
    </row>
    <row r="25" spans="1:8" ht="12" customHeight="1" thickTop="1" thickBot="1">
      <c r="A25" s="1162" t="s">
        <v>1526</v>
      </c>
      <c r="B25" s="1143" t="s">
        <v>1527</v>
      </c>
      <c r="C25" s="1166">
        <v>1592</v>
      </c>
      <c r="D25" s="1167">
        <v>2001</v>
      </c>
      <c r="E25" s="1218"/>
      <c r="F25" s="1219"/>
      <c r="G25" s="581">
        <v>1592</v>
      </c>
      <c r="H25" s="1167">
        <v>2001</v>
      </c>
    </row>
    <row r="26" spans="1:8" ht="12" customHeight="1" thickTop="1" thickBot="1">
      <c r="A26" s="1164" t="s">
        <v>1528</v>
      </c>
      <c r="B26" s="122" t="s">
        <v>1529</v>
      </c>
      <c r="C26" s="1166">
        <v>2045</v>
      </c>
      <c r="D26" s="1167">
        <v>4907</v>
      </c>
      <c r="E26" s="1218"/>
      <c r="F26" s="1219"/>
      <c r="G26" s="581">
        <v>2045</v>
      </c>
      <c r="H26" s="1167">
        <v>4907</v>
      </c>
    </row>
    <row r="27" spans="1:8" ht="12" customHeight="1" thickTop="1" thickBot="1">
      <c r="A27" s="1162" t="s">
        <v>1530</v>
      </c>
      <c r="B27" s="1143" t="s">
        <v>1531</v>
      </c>
      <c r="C27" s="1166">
        <v>465</v>
      </c>
      <c r="D27" s="1167">
        <v>1101</v>
      </c>
      <c r="E27" s="1218"/>
      <c r="F27" s="1219"/>
      <c r="G27" s="581">
        <v>465</v>
      </c>
      <c r="H27" s="1167">
        <v>1101</v>
      </c>
    </row>
    <row r="28" spans="1:8" ht="12" customHeight="1" thickTop="1" thickBot="1">
      <c r="A28" s="1164" t="s">
        <v>1532</v>
      </c>
      <c r="B28" s="122" t="s">
        <v>1533</v>
      </c>
      <c r="C28" s="1166">
        <v>15</v>
      </c>
      <c r="D28" s="1167">
        <v>57</v>
      </c>
      <c r="E28" s="1218"/>
      <c r="F28" s="1219"/>
      <c r="G28" s="581">
        <v>15</v>
      </c>
      <c r="H28" s="1167">
        <v>57</v>
      </c>
    </row>
    <row r="29" spans="1:8" ht="12" customHeight="1" thickTop="1" thickBot="1">
      <c r="A29" s="1162" t="s">
        <v>1534</v>
      </c>
      <c r="B29" s="1143" t="s">
        <v>1535</v>
      </c>
      <c r="C29" s="1166">
        <v>155</v>
      </c>
      <c r="D29" s="1167">
        <v>247</v>
      </c>
      <c r="E29" s="1218"/>
      <c r="F29" s="1219"/>
      <c r="G29" s="581">
        <v>155</v>
      </c>
      <c r="H29" s="1167">
        <v>247</v>
      </c>
    </row>
    <row r="30" spans="1:8" ht="12" customHeight="1" thickTop="1" thickBot="1">
      <c r="A30" s="1164" t="s">
        <v>1536</v>
      </c>
      <c r="B30" s="123" t="s">
        <v>1537</v>
      </c>
      <c r="C30" s="1166">
        <v>197</v>
      </c>
      <c r="D30" s="1226">
        <v>285</v>
      </c>
      <c r="E30" s="1227"/>
      <c r="F30" s="1228"/>
      <c r="G30" s="581">
        <v>197</v>
      </c>
      <c r="H30" s="1167">
        <v>285</v>
      </c>
    </row>
    <row r="31" spans="1:8" ht="12" customHeight="1" thickTop="1" thickBot="1">
      <c r="A31" s="1220">
        <v>210</v>
      </c>
      <c r="B31" s="1221" t="s">
        <v>1443</v>
      </c>
      <c r="C31" s="1222">
        <v>21110</v>
      </c>
      <c r="D31" s="1223">
        <v>38999.454545454544</v>
      </c>
      <c r="E31" s="1222">
        <v>0</v>
      </c>
      <c r="F31" s="1223"/>
      <c r="G31" s="581">
        <v>21110</v>
      </c>
      <c r="H31" s="1229">
        <v>38999.454545454544</v>
      </c>
    </row>
    <row r="32" spans="1:8" ht="12" customHeight="1" thickTop="1" thickBot="1">
      <c r="A32" s="1169" t="s">
        <v>1512</v>
      </c>
      <c r="B32" s="1143" t="s">
        <v>1513</v>
      </c>
      <c r="C32" s="1166">
        <v>1602</v>
      </c>
      <c r="D32" s="1167">
        <v>3361</v>
      </c>
      <c r="E32" s="1218"/>
      <c r="F32" s="1219"/>
      <c r="G32" s="581">
        <v>1602</v>
      </c>
      <c r="H32" s="1219">
        <v>3361</v>
      </c>
    </row>
    <row r="33" spans="1:8" ht="12" customHeight="1" thickTop="1" thickBot="1">
      <c r="A33" s="1169" t="s">
        <v>1514</v>
      </c>
      <c r="B33" s="1143" t="s">
        <v>1515</v>
      </c>
      <c r="C33" s="1166">
        <v>16425</v>
      </c>
      <c r="D33" s="1167">
        <v>29110</v>
      </c>
      <c r="E33" s="1218"/>
      <c r="F33" s="1219"/>
      <c r="G33" s="581">
        <v>16425</v>
      </c>
      <c r="H33" s="1219">
        <v>29110</v>
      </c>
    </row>
    <row r="34" spans="1:8" ht="12" customHeight="1" thickTop="1" thickBot="1">
      <c r="A34" s="1169" t="s">
        <v>1520</v>
      </c>
      <c r="B34" s="1143" t="s">
        <v>1521</v>
      </c>
      <c r="C34" s="1166">
        <v>591</v>
      </c>
      <c r="D34" s="1167">
        <v>1086</v>
      </c>
      <c r="E34" s="1218"/>
      <c r="F34" s="1219"/>
      <c r="G34" s="581">
        <v>591</v>
      </c>
      <c r="H34" s="1219">
        <v>1086</v>
      </c>
    </row>
    <row r="35" spans="1:8" ht="12" customHeight="1" thickTop="1" thickBot="1">
      <c r="A35" s="1169" t="s">
        <v>1522</v>
      </c>
      <c r="B35" s="1143" t="s">
        <v>1523</v>
      </c>
      <c r="C35" s="1166">
        <v>2492</v>
      </c>
      <c r="D35" s="1167">
        <v>5442</v>
      </c>
      <c r="E35" s="1218"/>
      <c r="F35" s="1219"/>
      <c r="G35" s="581">
        <v>2492</v>
      </c>
      <c r="H35" s="1219">
        <v>5442</v>
      </c>
    </row>
    <row r="36" spans="1:8" ht="12" customHeight="1" thickTop="1" thickBot="1">
      <c r="A36" s="1220">
        <v>433</v>
      </c>
      <c r="B36" s="1221" t="s">
        <v>1444</v>
      </c>
      <c r="C36" s="1222">
        <v>15337</v>
      </c>
      <c r="D36" s="1223">
        <v>23041.036363636365</v>
      </c>
      <c r="E36" s="1222">
        <v>0</v>
      </c>
      <c r="F36" s="1223"/>
      <c r="G36" s="581">
        <v>15337</v>
      </c>
      <c r="H36" s="1223">
        <v>23041.036363636365</v>
      </c>
    </row>
    <row r="37" spans="1:8" ht="12" customHeight="1" thickTop="1" thickBot="1">
      <c r="A37" s="1169" t="s">
        <v>1512</v>
      </c>
      <c r="B37" s="1143" t="s">
        <v>1513</v>
      </c>
      <c r="C37" s="1147">
        <v>8558</v>
      </c>
      <c r="D37" s="1152">
        <v>13017</v>
      </c>
      <c r="E37" s="1144"/>
      <c r="F37" s="1145"/>
      <c r="G37" s="581">
        <v>8558</v>
      </c>
      <c r="H37" s="1219">
        <v>13017</v>
      </c>
    </row>
    <row r="38" spans="1:8" ht="12" customHeight="1" thickTop="1" thickBot="1">
      <c r="A38" s="1169" t="s">
        <v>1514</v>
      </c>
      <c r="B38" s="1143" t="s">
        <v>1515</v>
      </c>
      <c r="C38" s="1147">
        <v>5502</v>
      </c>
      <c r="D38" s="1152">
        <v>8118</v>
      </c>
      <c r="E38" s="1144"/>
      <c r="F38" s="1145"/>
      <c r="G38" s="581">
        <v>5502</v>
      </c>
      <c r="H38" s="1219">
        <v>8118</v>
      </c>
    </row>
    <row r="39" spans="1:8" ht="12" customHeight="1" thickTop="1" thickBot="1">
      <c r="A39" s="1169" t="s">
        <v>1520</v>
      </c>
      <c r="B39" s="1143" t="s">
        <v>1521</v>
      </c>
      <c r="C39" s="1147">
        <v>731</v>
      </c>
      <c r="D39" s="1152">
        <v>904</v>
      </c>
      <c r="E39" s="1227"/>
      <c r="F39" s="1228"/>
      <c r="G39" s="581">
        <v>731</v>
      </c>
      <c r="H39" s="1219">
        <v>904</v>
      </c>
    </row>
    <row r="40" spans="1:8" ht="12" customHeight="1" thickTop="1" thickBot="1">
      <c r="A40" s="1169" t="s">
        <v>1522</v>
      </c>
      <c r="B40" s="1143" t="s">
        <v>1523</v>
      </c>
      <c r="C40" s="1147">
        <v>135</v>
      </c>
      <c r="D40" s="1152">
        <v>288</v>
      </c>
      <c r="E40" s="1227"/>
      <c r="F40" s="1228"/>
      <c r="G40" s="581">
        <v>135</v>
      </c>
      <c r="H40" s="1219">
        <v>288</v>
      </c>
    </row>
    <row r="41" spans="1:8" ht="12" customHeight="1" thickTop="1" thickBot="1">
      <c r="A41" s="1150" t="s">
        <v>1538</v>
      </c>
      <c r="B41" s="1151" t="s">
        <v>1539</v>
      </c>
      <c r="C41" s="1147">
        <v>0</v>
      </c>
      <c r="D41" s="1152">
        <v>0</v>
      </c>
      <c r="E41" s="1227"/>
      <c r="F41" s="1228"/>
      <c r="G41" s="581">
        <v>0</v>
      </c>
      <c r="H41" s="1219">
        <v>0</v>
      </c>
    </row>
    <row r="42" spans="1:8" ht="12" customHeight="1" thickTop="1" thickBot="1">
      <c r="A42" s="1169" t="s">
        <v>1540</v>
      </c>
      <c r="B42" s="1151" t="s">
        <v>1541</v>
      </c>
      <c r="C42" s="1147">
        <v>0</v>
      </c>
      <c r="D42" s="1152">
        <v>0</v>
      </c>
      <c r="E42" s="1227"/>
      <c r="F42" s="1228"/>
      <c r="G42" s="581">
        <v>0</v>
      </c>
      <c r="H42" s="1219">
        <v>0</v>
      </c>
    </row>
    <row r="43" spans="1:8" ht="12" customHeight="1" thickTop="1" thickBot="1">
      <c r="A43" s="1169" t="s">
        <v>1542</v>
      </c>
      <c r="B43" s="1151" t="s">
        <v>1541</v>
      </c>
      <c r="C43" s="1147">
        <v>411</v>
      </c>
      <c r="D43" s="1152">
        <v>714</v>
      </c>
      <c r="E43" s="1227"/>
      <c r="F43" s="1228"/>
      <c r="G43" s="581">
        <v>411</v>
      </c>
      <c r="H43" s="1219">
        <v>714</v>
      </c>
    </row>
    <row r="44" spans="1:8" ht="12" customHeight="1" thickTop="1" thickBot="1">
      <c r="A44" s="1220">
        <v>422</v>
      </c>
      <c r="B44" s="1221" t="s">
        <v>1445</v>
      </c>
      <c r="C44" s="1222">
        <v>9781</v>
      </c>
      <c r="D44" s="1223">
        <v>11442.618181818178</v>
      </c>
      <c r="E44" s="1222">
        <v>284</v>
      </c>
      <c r="F44" s="1223"/>
      <c r="G44" s="581">
        <v>10065</v>
      </c>
      <c r="H44" s="1224">
        <v>11442.618181818178</v>
      </c>
    </row>
    <row r="45" spans="1:8" ht="12" customHeight="1" thickTop="1" thickBot="1">
      <c r="A45" s="1230" t="s">
        <v>1512</v>
      </c>
      <c r="B45" s="1143" t="s">
        <v>1513</v>
      </c>
      <c r="C45" s="1147">
        <v>5784</v>
      </c>
      <c r="D45" s="1152">
        <v>7275</v>
      </c>
      <c r="E45" s="1172">
        <v>28</v>
      </c>
      <c r="F45" s="1225"/>
      <c r="G45" s="581">
        <v>5812</v>
      </c>
      <c r="H45" s="1219">
        <v>7275</v>
      </c>
    </row>
    <row r="46" spans="1:8" ht="12" customHeight="1" thickTop="1" thickBot="1">
      <c r="A46" s="1230" t="s">
        <v>1514</v>
      </c>
      <c r="B46" s="1143" t="s">
        <v>1515</v>
      </c>
      <c r="C46" s="1147">
        <v>3636</v>
      </c>
      <c r="D46" s="1152">
        <v>3960</v>
      </c>
      <c r="E46" s="1172">
        <v>236</v>
      </c>
      <c r="F46" s="1225"/>
      <c r="G46" s="581">
        <v>3872</v>
      </c>
      <c r="H46" s="1219">
        <v>3960</v>
      </c>
    </row>
    <row r="47" spans="1:8" ht="12" customHeight="1" thickTop="1" thickBot="1">
      <c r="A47" s="1230" t="s">
        <v>1516</v>
      </c>
      <c r="B47" s="1143" t="s">
        <v>1517</v>
      </c>
      <c r="C47" s="1147">
        <v>1</v>
      </c>
      <c r="D47" s="1152">
        <v>3</v>
      </c>
      <c r="E47" s="1172">
        <v>0</v>
      </c>
      <c r="F47" s="1225"/>
      <c r="G47" s="581">
        <v>1</v>
      </c>
      <c r="H47" s="1219">
        <v>3</v>
      </c>
    </row>
    <row r="48" spans="1:8" ht="12" customHeight="1" thickTop="1" thickBot="1">
      <c r="A48" s="1230" t="s">
        <v>1518</v>
      </c>
      <c r="B48" s="1143" t="s">
        <v>1543</v>
      </c>
      <c r="C48" s="1147">
        <v>0</v>
      </c>
      <c r="D48" s="1152">
        <v>189</v>
      </c>
      <c r="E48" s="1172">
        <v>0</v>
      </c>
      <c r="F48" s="1225"/>
      <c r="G48" s="581">
        <v>0</v>
      </c>
      <c r="H48" s="1219">
        <v>189</v>
      </c>
    </row>
    <row r="49" spans="1:8" ht="12" customHeight="1" thickTop="1" thickBot="1">
      <c r="A49" s="1230" t="s">
        <v>1520</v>
      </c>
      <c r="B49" s="1143" t="s">
        <v>1521</v>
      </c>
      <c r="C49" s="1147">
        <v>11</v>
      </c>
      <c r="D49" s="1152">
        <v>13</v>
      </c>
      <c r="E49" s="1172">
        <v>17</v>
      </c>
      <c r="F49" s="1225"/>
      <c r="G49" s="581">
        <v>28</v>
      </c>
      <c r="H49" s="1219">
        <v>13</v>
      </c>
    </row>
    <row r="50" spans="1:8" ht="12" customHeight="1" thickTop="1" thickBot="1">
      <c r="A50" s="1230" t="s">
        <v>1522</v>
      </c>
      <c r="B50" s="1143" t="s">
        <v>1523</v>
      </c>
      <c r="C50" s="1147">
        <v>6</v>
      </c>
      <c r="D50" s="1226">
        <v>2</v>
      </c>
      <c r="E50" s="1172">
        <v>3</v>
      </c>
      <c r="F50" s="1228"/>
      <c r="G50" s="581">
        <v>9</v>
      </c>
      <c r="H50" s="1219">
        <v>2</v>
      </c>
    </row>
    <row r="51" spans="1:8" ht="12" customHeight="1" thickTop="1" thickBot="1">
      <c r="A51" s="1230" t="s">
        <v>1524</v>
      </c>
      <c r="B51" s="1143" t="s">
        <v>1525</v>
      </c>
      <c r="C51" s="1147">
        <v>343</v>
      </c>
      <c r="D51" s="1226">
        <v>1</v>
      </c>
      <c r="E51" s="1172">
        <v>0</v>
      </c>
      <c r="F51" s="1228"/>
      <c r="G51" s="581">
        <v>343</v>
      </c>
      <c r="H51" s="1219">
        <v>1</v>
      </c>
    </row>
    <row r="52" spans="1:8" ht="12" customHeight="1" thickTop="1" thickBot="1">
      <c r="A52" s="1220">
        <v>120</v>
      </c>
      <c r="B52" s="1221" t="s">
        <v>1446</v>
      </c>
      <c r="C52" s="1222">
        <v>5948</v>
      </c>
      <c r="D52" s="1223">
        <v>6909</v>
      </c>
      <c r="E52" s="1222">
        <v>0</v>
      </c>
      <c r="F52" s="1223"/>
      <c r="G52" s="581">
        <v>5948</v>
      </c>
      <c r="H52" s="1223">
        <v>6909</v>
      </c>
    </row>
    <row r="53" spans="1:8" ht="12" customHeight="1" thickTop="1" thickBot="1">
      <c r="A53" s="1169" t="s">
        <v>1512</v>
      </c>
      <c r="B53" s="1143" t="s">
        <v>1513</v>
      </c>
      <c r="C53" s="1147">
        <v>2676</v>
      </c>
      <c r="D53" s="1152">
        <v>3482</v>
      </c>
      <c r="E53" s="1147"/>
      <c r="F53" s="1152"/>
      <c r="G53" s="581">
        <v>2676</v>
      </c>
      <c r="H53" s="1152">
        <v>3482</v>
      </c>
    </row>
    <row r="54" spans="1:8" ht="12" customHeight="1" thickTop="1" thickBot="1">
      <c r="A54" s="1169" t="s">
        <v>1514</v>
      </c>
      <c r="B54" s="1143" t="s">
        <v>1515</v>
      </c>
      <c r="C54" s="1147">
        <v>1569</v>
      </c>
      <c r="D54" s="1152">
        <v>1010</v>
      </c>
      <c r="E54" s="1147"/>
      <c r="F54" s="1152"/>
      <c r="G54" s="581">
        <v>1569</v>
      </c>
      <c r="H54" s="1152">
        <v>1010</v>
      </c>
    </row>
    <row r="55" spans="1:8" ht="12" customHeight="1" thickTop="1" thickBot="1">
      <c r="A55" s="1169" t="s">
        <v>1520</v>
      </c>
      <c r="B55" s="1143" t="s">
        <v>1521</v>
      </c>
      <c r="C55" s="1147">
        <v>1419</v>
      </c>
      <c r="D55" s="1152">
        <v>2046</v>
      </c>
      <c r="E55" s="1147"/>
      <c r="F55" s="1152"/>
      <c r="G55" s="581">
        <v>1419</v>
      </c>
      <c r="H55" s="1152">
        <v>2046</v>
      </c>
    </row>
    <row r="56" spans="1:8" ht="12" customHeight="1" thickTop="1" thickBot="1">
      <c r="A56" s="1169" t="s">
        <v>1522</v>
      </c>
      <c r="B56" s="1143" t="s">
        <v>1523</v>
      </c>
      <c r="C56" s="1147">
        <v>284</v>
      </c>
      <c r="D56" s="1152">
        <v>371</v>
      </c>
      <c r="E56" s="1147"/>
      <c r="F56" s="1152"/>
      <c r="G56" s="581">
        <v>284</v>
      </c>
      <c r="H56" s="1152">
        <v>371</v>
      </c>
    </row>
    <row r="57" spans="1:8" ht="12" customHeight="1" thickTop="1" thickBot="1">
      <c r="A57" s="1220">
        <v>313</v>
      </c>
      <c r="B57" s="1231" t="s">
        <v>1492</v>
      </c>
      <c r="C57" s="1222">
        <v>5489</v>
      </c>
      <c r="D57" s="1223">
        <v>9169</v>
      </c>
      <c r="E57" s="1232">
        <v>0</v>
      </c>
      <c r="F57" s="1233"/>
      <c r="G57" s="581">
        <v>5489</v>
      </c>
      <c r="H57" s="1223">
        <v>9169</v>
      </c>
    </row>
    <row r="58" spans="1:8" ht="12" customHeight="1" thickTop="1" thickBot="1">
      <c r="A58" s="1234" t="s">
        <v>1512</v>
      </c>
      <c r="B58" s="1143" t="s">
        <v>1513</v>
      </c>
      <c r="C58" s="1147">
        <v>2850</v>
      </c>
      <c r="D58" s="1152">
        <v>5664</v>
      </c>
      <c r="E58" s="1160"/>
      <c r="F58" s="1235"/>
      <c r="G58" s="581">
        <v>2850</v>
      </c>
      <c r="H58" s="1152">
        <v>5664</v>
      </c>
    </row>
    <row r="59" spans="1:8" ht="12" customHeight="1" thickTop="1" thickBot="1">
      <c r="A59" s="1234" t="s">
        <v>1514</v>
      </c>
      <c r="B59" s="1143" t="s">
        <v>1515</v>
      </c>
      <c r="C59" s="1147">
        <v>242</v>
      </c>
      <c r="D59" s="1152">
        <v>331</v>
      </c>
      <c r="E59" s="1160"/>
      <c r="F59" s="1235"/>
      <c r="G59" s="581">
        <v>242</v>
      </c>
      <c r="H59" s="1152">
        <v>331</v>
      </c>
    </row>
    <row r="60" spans="1:8" ht="12" customHeight="1" thickTop="1" thickBot="1">
      <c r="A60" s="1234" t="s">
        <v>1520</v>
      </c>
      <c r="B60" s="1143" t="s">
        <v>1521</v>
      </c>
      <c r="C60" s="1147">
        <v>2329</v>
      </c>
      <c r="D60" s="1152">
        <v>3112</v>
      </c>
      <c r="E60" s="1160"/>
      <c r="F60" s="1235"/>
      <c r="G60" s="581">
        <v>2329</v>
      </c>
      <c r="H60" s="1152">
        <v>3112</v>
      </c>
    </row>
    <row r="61" spans="1:8" ht="12" customHeight="1" thickTop="1" thickBot="1">
      <c r="A61" s="1234" t="s">
        <v>1522</v>
      </c>
      <c r="B61" s="1143" t="s">
        <v>1523</v>
      </c>
      <c r="C61" s="1147">
        <v>68</v>
      </c>
      <c r="D61" s="1152">
        <v>62</v>
      </c>
      <c r="E61" s="1160"/>
      <c r="F61" s="1235"/>
      <c r="G61" s="581">
        <v>68</v>
      </c>
      <c r="H61" s="1152">
        <v>62</v>
      </c>
    </row>
    <row r="62" spans="1:8" ht="12" customHeight="1" thickTop="1" thickBot="1">
      <c r="A62" s="1220">
        <v>204</v>
      </c>
      <c r="B62" s="1231" t="s">
        <v>1544</v>
      </c>
      <c r="C62" s="1222">
        <v>1057</v>
      </c>
      <c r="D62" s="1223">
        <v>1706</v>
      </c>
      <c r="E62" s="1222">
        <v>0</v>
      </c>
      <c r="F62" s="1222">
        <v>0</v>
      </c>
      <c r="G62" s="581">
        <v>1057</v>
      </c>
      <c r="H62" s="1223">
        <v>1697</v>
      </c>
    </row>
    <row r="63" spans="1:8" ht="12" customHeight="1" thickTop="1" thickBot="1">
      <c r="A63" s="1236" t="s">
        <v>1545</v>
      </c>
      <c r="B63" s="1143" t="s">
        <v>1546</v>
      </c>
      <c r="C63" s="1147">
        <v>761</v>
      </c>
      <c r="D63" s="1152">
        <v>1257</v>
      </c>
      <c r="E63" s="1160"/>
      <c r="F63" s="1235"/>
      <c r="G63" s="581">
        <v>761</v>
      </c>
      <c r="H63" s="1167">
        <v>1257</v>
      </c>
    </row>
    <row r="64" spans="1:8" ht="12" customHeight="1" thickTop="1" thickBot="1">
      <c r="A64" s="1236" t="s">
        <v>1547</v>
      </c>
      <c r="B64" s="1143" t="s">
        <v>1548</v>
      </c>
      <c r="C64" s="1147">
        <v>296</v>
      </c>
      <c r="D64" s="1152">
        <v>449</v>
      </c>
      <c r="E64" s="1160"/>
      <c r="F64" s="1235"/>
      <c r="G64" s="581">
        <v>296</v>
      </c>
      <c r="H64" s="1167">
        <v>440</v>
      </c>
    </row>
    <row r="65" spans="1:8" ht="12" customHeight="1" thickTop="1" thickBot="1">
      <c r="A65" s="1220">
        <v>2026</v>
      </c>
      <c r="B65" s="1221" t="s">
        <v>1549</v>
      </c>
      <c r="C65" s="1222">
        <v>4403</v>
      </c>
      <c r="D65" s="1223">
        <v>5711</v>
      </c>
      <c r="E65" s="1232">
        <v>0</v>
      </c>
      <c r="F65" s="1233"/>
      <c r="G65" s="581">
        <v>4403</v>
      </c>
      <c r="H65" s="1223">
        <v>5711</v>
      </c>
    </row>
    <row r="66" spans="1:8" ht="12" customHeight="1" thickTop="1" thickBot="1">
      <c r="A66" s="1188" t="s">
        <v>1512</v>
      </c>
      <c r="B66" s="1186" t="s">
        <v>1513</v>
      </c>
      <c r="C66" s="1147">
        <v>1171</v>
      </c>
      <c r="D66" s="1152">
        <v>4918</v>
      </c>
      <c r="E66" s="1175"/>
      <c r="F66" s="1237"/>
      <c r="G66" s="581">
        <v>1171</v>
      </c>
      <c r="H66" s="1152">
        <v>4918</v>
      </c>
    </row>
    <row r="67" spans="1:8" ht="12" customHeight="1" thickTop="1" thickBot="1">
      <c r="A67" s="1188" t="s">
        <v>1514</v>
      </c>
      <c r="B67" s="1186" t="s">
        <v>1515</v>
      </c>
      <c r="C67" s="1147">
        <v>3109</v>
      </c>
      <c r="D67" s="1152">
        <v>330</v>
      </c>
      <c r="E67" s="1175"/>
      <c r="F67" s="1237"/>
      <c r="G67" s="581">
        <v>3109</v>
      </c>
      <c r="H67" s="1152">
        <v>330</v>
      </c>
    </row>
    <row r="68" spans="1:8" ht="12" customHeight="1" thickTop="1" thickBot="1">
      <c r="A68" s="1187" t="s">
        <v>1516</v>
      </c>
      <c r="B68" s="1186" t="s">
        <v>1517</v>
      </c>
      <c r="C68" s="1147">
        <v>49</v>
      </c>
      <c r="D68" s="1152">
        <v>392</v>
      </c>
      <c r="E68" s="1175"/>
      <c r="F68" s="1237"/>
      <c r="G68" s="581">
        <v>49</v>
      </c>
      <c r="H68" s="1152">
        <v>392</v>
      </c>
    </row>
    <row r="69" spans="1:8" ht="12" customHeight="1" thickTop="1" thickBot="1">
      <c r="A69" s="1188" t="s">
        <v>1518</v>
      </c>
      <c r="B69" s="1186" t="s">
        <v>1519</v>
      </c>
      <c r="C69" s="1147">
        <v>24</v>
      </c>
      <c r="D69" s="1152">
        <v>30</v>
      </c>
      <c r="E69" s="1175"/>
      <c r="F69" s="1237"/>
      <c r="G69" s="581">
        <v>24</v>
      </c>
      <c r="H69" s="1152">
        <v>30</v>
      </c>
    </row>
    <row r="70" spans="1:8" ht="12" customHeight="1" thickTop="1" thickBot="1">
      <c r="A70" s="1188" t="s">
        <v>1520</v>
      </c>
      <c r="B70" s="1186" t="s">
        <v>1521</v>
      </c>
      <c r="C70" s="1147">
        <v>44</v>
      </c>
      <c r="D70" s="1152">
        <v>40</v>
      </c>
      <c r="E70" s="1175"/>
      <c r="F70" s="1237"/>
      <c r="G70" s="581">
        <v>44</v>
      </c>
      <c r="H70" s="1152">
        <v>40</v>
      </c>
    </row>
    <row r="71" spans="1:8" ht="12" customHeight="1" thickTop="1" thickBot="1">
      <c r="A71" s="1188" t="s">
        <v>1522</v>
      </c>
      <c r="B71" s="1186" t="s">
        <v>1523</v>
      </c>
      <c r="C71" s="1147">
        <v>6</v>
      </c>
      <c r="D71" s="1152">
        <v>1</v>
      </c>
      <c r="E71" s="1175"/>
      <c r="F71" s="1237"/>
      <c r="G71" s="581">
        <v>6</v>
      </c>
      <c r="H71" s="1152">
        <v>1</v>
      </c>
    </row>
    <row r="72" spans="1:8" ht="12" customHeight="1" thickTop="1" thickBot="1">
      <c r="A72" s="1220">
        <v>2008</v>
      </c>
      <c r="B72" s="1221" t="s">
        <v>1493</v>
      </c>
      <c r="C72" s="1222">
        <v>3210</v>
      </c>
      <c r="D72" s="1223">
        <v>5305</v>
      </c>
      <c r="E72" s="1222">
        <v>0</v>
      </c>
      <c r="F72" s="1223"/>
      <c r="G72" s="581">
        <v>3210</v>
      </c>
      <c r="H72" s="1223">
        <v>5305</v>
      </c>
    </row>
    <row r="73" spans="1:8" ht="12" customHeight="1" thickTop="1" thickBot="1">
      <c r="A73" s="1169" t="s">
        <v>1512</v>
      </c>
      <c r="B73" s="1143" t="s">
        <v>1513</v>
      </c>
      <c r="C73" s="1147">
        <v>1340</v>
      </c>
      <c r="D73" s="1152">
        <v>2387</v>
      </c>
      <c r="E73" s="1227"/>
      <c r="F73" s="1228"/>
      <c r="G73" s="581">
        <v>1340</v>
      </c>
      <c r="H73" s="1152">
        <v>2387</v>
      </c>
    </row>
    <row r="74" spans="1:8" ht="12" customHeight="1" thickTop="1" thickBot="1">
      <c r="A74" s="1169" t="s">
        <v>1514</v>
      </c>
      <c r="B74" s="1143" t="s">
        <v>1515</v>
      </c>
      <c r="C74" s="1147">
        <v>1775</v>
      </c>
      <c r="D74" s="1152">
        <v>2800</v>
      </c>
      <c r="E74" s="1227"/>
      <c r="F74" s="1228"/>
      <c r="G74" s="581">
        <v>1775</v>
      </c>
      <c r="H74" s="1152">
        <v>2800</v>
      </c>
    </row>
    <row r="75" spans="1:8" ht="12" customHeight="1" thickTop="1" thickBot="1">
      <c r="A75" s="1187" t="s">
        <v>1516</v>
      </c>
      <c r="B75" s="1186" t="s">
        <v>1517</v>
      </c>
      <c r="C75" s="1147">
        <v>2</v>
      </c>
      <c r="D75" s="1226">
        <v>12</v>
      </c>
      <c r="E75" s="1227"/>
      <c r="F75" s="1228"/>
      <c r="G75" s="581">
        <v>2</v>
      </c>
      <c r="H75" s="1226">
        <v>12</v>
      </c>
    </row>
    <row r="76" spans="1:8" ht="12" customHeight="1" thickTop="1" thickBot="1">
      <c r="A76" s="1188" t="s">
        <v>1518</v>
      </c>
      <c r="B76" s="1186" t="s">
        <v>1519</v>
      </c>
      <c r="C76" s="1147">
        <v>43</v>
      </c>
      <c r="D76" s="1226">
        <v>92</v>
      </c>
      <c r="E76" s="1227"/>
      <c r="F76" s="1228"/>
      <c r="G76" s="581">
        <v>43</v>
      </c>
      <c r="H76" s="1226">
        <v>92</v>
      </c>
    </row>
    <row r="77" spans="1:8" ht="12" customHeight="1" thickTop="1" thickBot="1">
      <c r="A77" s="1169" t="s">
        <v>1520</v>
      </c>
      <c r="B77" s="1143" t="s">
        <v>1521</v>
      </c>
      <c r="C77" s="1147">
        <v>10</v>
      </c>
      <c r="D77" s="1226">
        <v>7</v>
      </c>
      <c r="E77" s="1227"/>
      <c r="F77" s="1228"/>
      <c r="G77" s="581">
        <v>10</v>
      </c>
      <c r="H77" s="1226">
        <v>7</v>
      </c>
    </row>
    <row r="78" spans="1:8" ht="12" customHeight="1" thickTop="1" thickBot="1">
      <c r="A78" s="1169" t="s">
        <v>1522</v>
      </c>
      <c r="B78" s="1143" t="s">
        <v>1523</v>
      </c>
      <c r="C78" s="1147">
        <v>40</v>
      </c>
      <c r="D78" s="1226">
        <v>7</v>
      </c>
      <c r="E78" s="1227"/>
      <c r="F78" s="1228"/>
      <c r="G78" s="581">
        <v>40</v>
      </c>
      <c r="H78" s="1226">
        <v>7</v>
      </c>
    </row>
    <row r="79" spans="1:8" ht="12" customHeight="1" thickTop="1" thickBot="1">
      <c r="A79" s="1220">
        <v>2014</v>
      </c>
      <c r="B79" s="1221" t="s">
        <v>1550</v>
      </c>
      <c r="C79" s="1222">
        <v>1859</v>
      </c>
      <c r="D79" s="1223">
        <v>19473</v>
      </c>
      <c r="E79" s="1222">
        <v>0</v>
      </c>
      <c r="F79" s="1223"/>
      <c r="G79" s="581">
        <v>1859</v>
      </c>
      <c r="H79" s="1223">
        <v>19473</v>
      </c>
    </row>
    <row r="80" spans="1:8" ht="12" customHeight="1" thickTop="1" thickBot="1">
      <c r="A80" s="1238" t="s">
        <v>1512</v>
      </c>
      <c r="B80" s="1143" t="s">
        <v>1513</v>
      </c>
      <c r="C80" s="1147">
        <v>1669</v>
      </c>
      <c r="D80" s="1152">
        <v>17748</v>
      </c>
      <c r="E80" s="1227"/>
      <c r="F80" s="1228"/>
      <c r="G80" s="581">
        <v>1669</v>
      </c>
      <c r="H80" s="1152">
        <v>17748</v>
      </c>
    </row>
    <row r="81" spans="1:8" ht="12" customHeight="1" thickTop="1" thickBot="1">
      <c r="A81" s="1238" t="s">
        <v>1520</v>
      </c>
      <c r="B81" s="124" t="s">
        <v>1521</v>
      </c>
      <c r="C81" s="1147">
        <v>190</v>
      </c>
      <c r="D81" s="1152">
        <v>1725</v>
      </c>
      <c r="E81" s="1227"/>
      <c r="F81" s="1228"/>
      <c r="G81" s="581">
        <v>190</v>
      </c>
      <c r="H81" s="1152">
        <v>1725</v>
      </c>
    </row>
    <row r="82" spans="1:8" s="125" customFormat="1" ht="12" customHeight="1" thickTop="1">
      <c r="A82" s="1239"/>
      <c r="B82" s="1240" t="s">
        <v>1476</v>
      </c>
      <c r="C82" s="1241">
        <v>114871</v>
      </c>
      <c r="D82" s="1242">
        <v>190430.10909090907</v>
      </c>
      <c r="E82" s="1241">
        <v>284</v>
      </c>
      <c r="F82" s="1242">
        <v>0</v>
      </c>
      <c r="G82" s="581">
        <v>115155</v>
      </c>
      <c r="H82" s="1242">
        <v>190421.10909090907</v>
      </c>
    </row>
    <row r="83" spans="1:8" s="125" customFormat="1" ht="12" customHeight="1">
      <c r="A83" s="2022" t="s">
        <v>1551</v>
      </c>
      <c r="B83" s="2022"/>
      <c r="C83" s="2022"/>
      <c r="D83" s="2022"/>
      <c r="E83" s="2022"/>
      <c r="F83" s="2022"/>
      <c r="G83" s="2022"/>
      <c r="H83" s="2022"/>
    </row>
    <row r="84" spans="1:8" s="125" customFormat="1" ht="12" customHeight="1">
      <c r="A84" s="1243" t="s">
        <v>1512</v>
      </c>
      <c r="B84" s="1243" t="s">
        <v>1513</v>
      </c>
      <c r="C84" s="1209">
        <v>0</v>
      </c>
      <c r="D84" s="1244">
        <v>10</v>
      </c>
      <c r="E84" s="1209"/>
      <c r="F84" s="1209"/>
      <c r="G84" s="1209">
        <v>0</v>
      </c>
      <c r="H84" s="1244">
        <v>10</v>
      </c>
    </row>
    <row r="85" spans="1:8" s="125" customFormat="1" ht="12" customHeight="1">
      <c r="A85" s="1243" t="s">
        <v>1514</v>
      </c>
      <c r="B85" s="1243" t="s">
        <v>1515</v>
      </c>
      <c r="C85" s="1209">
        <v>0</v>
      </c>
      <c r="D85" s="1244">
        <v>10</v>
      </c>
      <c r="E85" s="1209"/>
      <c r="F85" s="1209"/>
      <c r="G85" s="1209">
        <v>0</v>
      </c>
      <c r="H85" s="1244">
        <v>10</v>
      </c>
    </row>
    <row r="86" spans="1:8" s="125" customFormat="1" ht="12" customHeight="1">
      <c r="A86" s="1243">
        <v>280005</v>
      </c>
      <c r="B86" s="1243" t="s">
        <v>1573</v>
      </c>
      <c r="C86" s="1209">
        <v>0</v>
      </c>
      <c r="D86" s="1244">
        <v>10</v>
      </c>
      <c r="E86" s="1209"/>
      <c r="F86" s="1209"/>
      <c r="G86" s="1209">
        <v>0</v>
      </c>
      <c r="H86" s="1244">
        <v>10</v>
      </c>
    </row>
    <row r="87" spans="1:8" s="125" customFormat="1" ht="12" customHeight="1">
      <c r="A87" s="1243">
        <v>280006</v>
      </c>
      <c r="B87" s="1243" t="s">
        <v>1552</v>
      </c>
      <c r="C87" s="1209">
        <v>97</v>
      </c>
      <c r="D87" s="1244">
        <v>24</v>
      </c>
      <c r="E87" s="1209"/>
      <c r="F87" s="1209"/>
      <c r="G87" s="1209">
        <v>97</v>
      </c>
      <c r="H87" s="1244">
        <v>24</v>
      </c>
    </row>
    <row r="88" spans="1:8" s="125" customFormat="1" ht="12" customHeight="1">
      <c r="A88" s="1243">
        <v>280007</v>
      </c>
      <c r="B88" s="1243" t="s">
        <v>1553</v>
      </c>
      <c r="C88" s="1209">
        <v>23</v>
      </c>
      <c r="D88" s="1244">
        <v>8</v>
      </c>
      <c r="E88" s="1209"/>
      <c r="F88" s="1209"/>
      <c r="G88" s="1209">
        <v>23</v>
      </c>
      <c r="H88" s="1244">
        <v>8</v>
      </c>
    </row>
    <row r="89" spans="1:8" s="125" customFormat="1" ht="12" customHeight="1">
      <c r="A89" s="1243">
        <v>280008</v>
      </c>
      <c r="B89" s="1243" t="s">
        <v>1574</v>
      </c>
      <c r="C89" s="1209">
        <v>0</v>
      </c>
      <c r="D89" s="1244">
        <v>10</v>
      </c>
      <c r="E89" s="1209"/>
      <c r="F89" s="1209"/>
      <c r="G89" s="1209">
        <v>0</v>
      </c>
      <c r="H89" s="1244">
        <v>10</v>
      </c>
    </row>
    <row r="90" spans="1:8" s="125" customFormat="1" ht="12" customHeight="1">
      <c r="A90" s="1245"/>
      <c r="B90" s="1246" t="s">
        <v>1476</v>
      </c>
      <c r="C90" s="1247">
        <v>120</v>
      </c>
      <c r="D90" s="1248">
        <v>72</v>
      </c>
      <c r="E90" s="1247">
        <v>0</v>
      </c>
      <c r="F90" s="1247">
        <v>0</v>
      </c>
      <c r="G90" s="1249">
        <v>120</v>
      </c>
      <c r="H90" s="1250">
        <v>72</v>
      </c>
    </row>
    <row r="91" spans="1:8" ht="12" customHeight="1">
      <c r="A91" s="2023" t="s">
        <v>1554</v>
      </c>
      <c r="B91" s="2024"/>
      <c r="C91" s="1241">
        <v>114991</v>
      </c>
      <c r="D91" s="1242">
        <v>190502.10909090907</v>
      </c>
      <c r="E91" s="1241">
        <v>284</v>
      </c>
      <c r="F91" s="1242">
        <v>0</v>
      </c>
      <c r="G91" s="1249">
        <v>115275</v>
      </c>
      <c r="H91" s="1242">
        <v>190493.10909090907</v>
      </c>
    </row>
    <row r="100" spans="2:8" s="127" customFormat="1" ht="12" customHeight="1">
      <c r="B100" s="12"/>
      <c r="C100" s="12"/>
      <c r="D100" s="120"/>
      <c r="E100" s="12"/>
      <c r="F100" s="120"/>
      <c r="G100" s="12"/>
      <c r="H100" s="120"/>
    </row>
    <row r="101" spans="2:8" s="127" customFormat="1" ht="12" customHeight="1">
      <c r="B101" s="12"/>
      <c r="C101" s="12"/>
      <c r="D101" s="120"/>
      <c r="E101" s="12"/>
      <c r="F101" s="120"/>
      <c r="G101" s="12"/>
      <c r="H101" s="120"/>
    </row>
    <row r="102" spans="2:8" s="127" customFormat="1" ht="12" customHeight="1">
      <c r="B102" s="12"/>
      <c r="C102" s="12"/>
      <c r="D102" s="120"/>
      <c r="E102" s="12"/>
      <c r="F102" s="120"/>
      <c r="G102" s="12"/>
      <c r="H102" s="120"/>
    </row>
    <row r="103" spans="2:8" s="127" customFormat="1" ht="12" customHeight="1">
      <c r="B103" s="12"/>
      <c r="C103" s="12"/>
      <c r="D103" s="120"/>
      <c r="E103" s="12"/>
      <c r="F103" s="120"/>
      <c r="G103" s="12"/>
      <c r="H103" s="120"/>
    </row>
    <row r="104" spans="2:8" s="127" customFormat="1" ht="12" customHeight="1">
      <c r="B104" s="12"/>
      <c r="C104" s="12"/>
      <c r="D104" s="120"/>
      <c r="E104" s="12"/>
      <c r="F104" s="120"/>
      <c r="G104" s="12"/>
      <c r="H104" s="120"/>
    </row>
    <row r="105" spans="2:8" s="127" customFormat="1" ht="12" customHeight="1">
      <c r="B105" s="12"/>
      <c r="C105" s="12"/>
      <c r="D105" s="120"/>
      <c r="E105" s="12"/>
      <c r="F105" s="120"/>
      <c r="G105" s="12"/>
      <c r="H105" s="120"/>
    </row>
    <row r="106" spans="2:8" s="127" customFormat="1" ht="12" customHeight="1">
      <c r="B106" s="12"/>
      <c r="C106" s="12"/>
      <c r="D106" s="120"/>
      <c r="E106" s="12"/>
      <c r="F106" s="120"/>
      <c r="G106" s="12"/>
      <c r="H106" s="120"/>
    </row>
    <row r="107" spans="2:8" s="127" customFormat="1" ht="12" customHeight="1">
      <c r="B107" s="12"/>
      <c r="C107" s="12"/>
      <c r="D107" s="120"/>
      <c r="E107" s="12"/>
      <c r="F107" s="120"/>
      <c r="G107" s="12"/>
      <c r="H107" s="120"/>
    </row>
    <row r="108" spans="2:8" s="127" customFormat="1" ht="12" customHeight="1">
      <c r="B108" s="12"/>
      <c r="C108" s="12"/>
      <c r="D108" s="120"/>
      <c r="E108" s="12"/>
      <c r="F108" s="120"/>
      <c r="G108" s="12"/>
      <c r="H108" s="120"/>
    </row>
    <row r="109" spans="2:8" s="127" customFormat="1" ht="12" customHeight="1">
      <c r="B109" s="12"/>
      <c r="C109" s="12"/>
      <c r="D109" s="120"/>
      <c r="E109" s="12"/>
      <c r="F109" s="120"/>
      <c r="G109" s="12"/>
      <c r="H109" s="120"/>
    </row>
    <row r="110" spans="2:8" s="127" customFormat="1" ht="12" customHeight="1">
      <c r="B110" s="12"/>
      <c r="C110" s="12"/>
      <c r="D110" s="120"/>
      <c r="E110" s="12"/>
      <c r="F110" s="120"/>
      <c r="G110" s="12"/>
      <c r="H110" s="120"/>
    </row>
    <row r="111" spans="2:8" s="127" customFormat="1" ht="12" customHeight="1">
      <c r="B111" s="12"/>
      <c r="C111" s="12"/>
      <c r="D111" s="120"/>
      <c r="E111" s="12"/>
      <c r="F111" s="120"/>
      <c r="G111" s="12"/>
      <c r="H111" s="120"/>
    </row>
    <row r="112" spans="2:8" s="127" customFormat="1" ht="12" customHeight="1">
      <c r="B112" s="12"/>
      <c r="C112" s="12"/>
      <c r="D112" s="120"/>
      <c r="E112" s="12"/>
      <c r="F112" s="120"/>
      <c r="G112" s="12"/>
      <c r="H112" s="120"/>
    </row>
    <row r="113" spans="2:8" s="127" customFormat="1" ht="12" customHeight="1">
      <c r="B113" s="12"/>
      <c r="C113" s="12"/>
      <c r="D113" s="120"/>
      <c r="E113" s="12"/>
      <c r="F113" s="120"/>
      <c r="G113" s="12"/>
      <c r="H113" s="120"/>
    </row>
    <row r="114" spans="2:8" s="127" customFormat="1" ht="12" customHeight="1">
      <c r="B114" s="12"/>
      <c r="C114" s="12"/>
      <c r="D114" s="120"/>
      <c r="E114" s="12"/>
      <c r="F114" s="120"/>
      <c r="G114" s="12"/>
      <c r="H114" s="120"/>
    </row>
    <row r="115" spans="2:8" s="127" customFormat="1" ht="12" customHeight="1">
      <c r="B115" s="12"/>
      <c r="C115" s="12"/>
      <c r="D115" s="120"/>
      <c r="E115" s="12"/>
      <c r="F115" s="120"/>
      <c r="G115" s="12"/>
      <c r="H115" s="120"/>
    </row>
    <row r="116" spans="2:8" s="127" customFormat="1" ht="12" customHeight="1">
      <c r="B116" s="12"/>
      <c r="C116" s="12"/>
      <c r="D116" s="120"/>
      <c r="E116" s="12"/>
      <c r="F116" s="120"/>
      <c r="G116" s="12"/>
      <c r="H116" s="120"/>
    </row>
    <row r="117" spans="2:8" s="127" customFormat="1" ht="12" customHeight="1">
      <c r="B117" s="12"/>
      <c r="C117" s="12"/>
      <c r="D117" s="120"/>
      <c r="E117" s="12"/>
      <c r="F117" s="120"/>
      <c r="G117" s="12"/>
      <c r="H117" s="120"/>
    </row>
    <row r="118" spans="2:8" s="127" customFormat="1" ht="12" customHeight="1">
      <c r="B118" s="12"/>
      <c r="C118" s="12"/>
      <c r="D118" s="120"/>
      <c r="E118" s="12"/>
      <c r="F118" s="120"/>
      <c r="G118" s="12"/>
      <c r="H118" s="120"/>
    </row>
    <row r="119" spans="2:8" s="127" customFormat="1" ht="12" customHeight="1">
      <c r="B119" s="12"/>
      <c r="C119" s="12"/>
      <c r="D119" s="120"/>
      <c r="E119" s="12"/>
      <c r="F119" s="120"/>
      <c r="G119" s="12"/>
      <c r="H119" s="120"/>
    </row>
    <row r="120" spans="2:8" s="127" customFormat="1" ht="12" customHeight="1">
      <c r="B120" s="12"/>
      <c r="C120" s="12"/>
      <c r="D120" s="120"/>
      <c r="E120" s="12"/>
      <c r="F120" s="120"/>
      <c r="G120" s="12"/>
      <c r="H120" s="120"/>
    </row>
    <row r="121" spans="2:8" s="127" customFormat="1" ht="12" customHeight="1">
      <c r="B121" s="12"/>
      <c r="C121" s="12"/>
      <c r="D121" s="120"/>
      <c r="E121" s="12"/>
      <c r="F121" s="120"/>
      <c r="G121" s="12"/>
      <c r="H121" s="120"/>
    </row>
    <row r="122" spans="2:8" s="127" customFormat="1" ht="12" customHeight="1">
      <c r="B122" s="12"/>
      <c r="C122" s="12"/>
      <c r="D122" s="120"/>
      <c r="E122" s="12"/>
      <c r="F122" s="120"/>
      <c r="G122" s="12"/>
      <c r="H122" s="120"/>
    </row>
    <row r="123" spans="2:8" s="127" customFormat="1" ht="12" customHeight="1">
      <c r="B123" s="12"/>
      <c r="C123" s="12"/>
      <c r="D123" s="120"/>
      <c r="E123" s="12"/>
      <c r="F123" s="120"/>
      <c r="G123" s="12"/>
      <c r="H123" s="120"/>
    </row>
    <row r="124" spans="2:8" s="127" customFormat="1" ht="12" customHeight="1">
      <c r="B124" s="12"/>
      <c r="C124" s="12"/>
      <c r="D124" s="120"/>
      <c r="E124" s="12"/>
      <c r="F124" s="120"/>
      <c r="G124" s="12"/>
      <c r="H124" s="120"/>
    </row>
    <row r="125" spans="2:8" s="127" customFormat="1" ht="12" customHeight="1">
      <c r="B125" s="12"/>
      <c r="C125" s="12"/>
      <c r="D125" s="120"/>
      <c r="E125" s="12"/>
      <c r="F125" s="120"/>
      <c r="G125" s="12"/>
      <c r="H125" s="120"/>
    </row>
    <row r="126" spans="2:8" s="127" customFormat="1" ht="12" customHeight="1">
      <c r="B126" s="12"/>
      <c r="C126" s="12"/>
      <c r="D126" s="120"/>
      <c r="E126" s="12"/>
      <c r="F126" s="120"/>
      <c r="G126" s="12"/>
      <c r="H126" s="120"/>
    </row>
    <row r="127" spans="2:8" s="127" customFormat="1" ht="12" customHeight="1">
      <c r="B127" s="12"/>
      <c r="C127" s="12"/>
      <c r="D127" s="120"/>
      <c r="E127" s="12"/>
      <c r="F127" s="120"/>
      <c r="G127" s="12"/>
      <c r="H127" s="120"/>
    </row>
    <row r="128" spans="2:8" s="127" customFormat="1" ht="12" customHeight="1">
      <c r="B128" s="12"/>
      <c r="C128" s="12"/>
      <c r="D128" s="120"/>
      <c r="E128" s="12"/>
      <c r="F128" s="120"/>
      <c r="G128" s="12"/>
      <c r="H128" s="120"/>
    </row>
    <row r="129" spans="2:8" s="127" customFormat="1" ht="12" customHeight="1">
      <c r="B129" s="12"/>
      <c r="C129" s="12"/>
      <c r="D129" s="120"/>
      <c r="E129" s="12"/>
      <c r="F129" s="120"/>
      <c r="G129" s="12"/>
      <c r="H129" s="120"/>
    </row>
    <row r="130" spans="2:8" s="127" customFormat="1" ht="12" customHeight="1">
      <c r="B130" s="12"/>
      <c r="C130" s="12"/>
      <c r="D130" s="120"/>
      <c r="E130" s="12"/>
      <c r="F130" s="120"/>
      <c r="G130" s="12"/>
      <c r="H130" s="120"/>
    </row>
    <row r="131" spans="2:8" s="127" customFormat="1" ht="12" customHeight="1">
      <c r="B131" s="12"/>
      <c r="C131" s="12"/>
      <c r="D131" s="120"/>
      <c r="E131" s="12"/>
      <c r="F131" s="120"/>
      <c r="G131" s="12"/>
      <c r="H131" s="120"/>
    </row>
    <row r="132" spans="2:8" s="127" customFormat="1" ht="12" customHeight="1">
      <c r="B132" s="12"/>
      <c r="C132" s="12"/>
      <c r="D132" s="120"/>
      <c r="E132" s="12"/>
      <c r="F132" s="120"/>
      <c r="G132" s="12"/>
      <c r="H132" s="120"/>
    </row>
    <row r="133" spans="2:8" s="127" customFormat="1" ht="12" customHeight="1">
      <c r="B133" s="12"/>
      <c r="C133" s="12"/>
      <c r="D133" s="120"/>
      <c r="E133" s="12"/>
      <c r="F133" s="120"/>
      <c r="G133" s="12"/>
      <c r="H133" s="120"/>
    </row>
    <row r="134" spans="2:8" s="127" customFormat="1" ht="12" customHeight="1">
      <c r="B134" s="12"/>
      <c r="C134" s="12"/>
      <c r="D134" s="120"/>
      <c r="E134" s="12"/>
      <c r="F134" s="120"/>
      <c r="G134" s="12"/>
      <c r="H134" s="120"/>
    </row>
    <row r="135" spans="2:8" s="127" customFormat="1" ht="12" customHeight="1">
      <c r="B135" s="12"/>
      <c r="C135" s="12"/>
      <c r="D135" s="120"/>
      <c r="E135" s="12"/>
      <c r="F135" s="120"/>
      <c r="G135" s="12"/>
      <c r="H135" s="120"/>
    </row>
    <row r="136" spans="2:8" s="127" customFormat="1" ht="12" customHeight="1">
      <c r="B136" s="12"/>
      <c r="C136" s="12"/>
      <c r="D136" s="120"/>
      <c r="E136" s="12"/>
      <c r="F136" s="120"/>
      <c r="G136" s="12"/>
      <c r="H136" s="120"/>
    </row>
    <row r="137" spans="2:8" s="127" customFormat="1" ht="12" customHeight="1">
      <c r="B137" s="12"/>
      <c r="C137" s="12"/>
      <c r="D137" s="120"/>
      <c r="E137" s="12"/>
      <c r="F137" s="120"/>
      <c r="G137" s="12"/>
      <c r="H137" s="120"/>
    </row>
    <row r="138" spans="2:8" s="127" customFormat="1" ht="12" customHeight="1">
      <c r="B138" s="12"/>
      <c r="C138" s="12"/>
      <c r="D138" s="120"/>
      <c r="E138" s="12"/>
      <c r="F138" s="120"/>
      <c r="G138" s="12"/>
      <c r="H138" s="120"/>
    </row>
    <row r="139" spans="2:8" s="127" customFormat="1" ht="12" customHeight="1">
      <c r="B139" s="12"/>
      <c r="C139" s="12"/>
      <c r="D139" s="120"/>
      <c r="E139" s="12"/>
      <c r="F139" s="120"/>
      <c r="G139" s="12"/>
      <c r="H139" s="120"/>
    </row>
    <row r="140" spans="2:8" s="127" customFormat="1" ht="12" customHeight="1">
      <c r="B140" s="12"/>
      <c r="C140" s="12"/>
      <c r="D140" s="120"/>
      <c r="E140" s="12"/>
      <c r="F140" s="120"/>
      <c r="G140" s="12"/>
      <c r="H140" s="120"/>
    </row>
    <row r="141" spans="2:8" s="127" customFormat="1" ht="12" customHeight="1">
      <c r="B141" s="12"/>
      <c r="C141" s="12"/>
      <c r="D141" s="120"/>
      <c r="E141" s="12"/>
      <c r="F141" s="120"/>
      <c r="G141" s="12"/>
      <c r="H141" s="120"/>
    </row>
    <row r="142" spans="2:8" s="127" customFormat="1" ht="12" customHeight="1">
      <c r="B142" s="12"/>
      <c r="C142" s="12"/>
      <c r="D142" s="120"/>
      <c r="E142" s="12"/>
      <c r="F142" s="120"/>
      <c r="G142" s="12"/>
      <c r="H142" s="120"/>
    </row>
    <row r="143" spans="2:8" s="127" customFormat="1" ht="12" customHeight="1">
      <c r="B143" s="12"/>
      <c r="C143" s="12"/>
      <c r="D143" s="120"/>
      <c r="E143" s="12"/>
      <c r="F143" s="120"/>
      <c r="G143" s="12"/>
      <c r="H143" s="120"/>
    </row>
    <row r="144" spans="2:8" s="127" customFormat="1" ht="12" customHeight="1">
      <c r="B144" s="12"/>
      <c r="C144" s="12"/>
      <c r="D144" s="120"/>
      <c r="E144" s="12"/>
      <c r="F144" s="120"/>
      <c r="G144" s="12"/>
      <c r="H144" s="120"/>
    </row>
    <row r="145" spans="2:8" s="127" customFormat="1" ht="12" customHeight="1">
      <c r="B145" s="12"/>
      <c r="C145" s="12"/>
      <c r="D145" s="120"/>
      <c r="E145" s="12"/>
      <c r="F145" s="120"/>
      <c r="G145" s="12"/>
      <c r="H145" s="120"/>
    </row>
    <row r="146" spans="2:8" s="127" customFormat="1" ht="12" customHeight="1">
      <c r="B146" s="12"/>
      <c r="C146" s="12"/>
      <c r="D146" s="120"/>
      <c r="E146" s="12"/>
      <c r="F146" s="120"/>
      <c r="G146" s="12"/>
      <c r="H146" s="120"/>
    </row>
    <row r="147" spans="2:8" s="127" customFormat="1" ht="12" customHeight="1">
      <c r="B147" s="12"/>
      <c r="C147" s="12"/>
      <c r="D147" s="120"/>
      <c r="E147" s="12"/>
      <c r="F147" s="120"/>
      <c r="G147" s="12"/>
      <c r="H147" s="120"/>
    </row>
    <row r="148" spans="2:8" s="127" customFormat="1" ht="12" customHeight="1">
      <c r="B148" s="12"/>
      <c r="C148" s="12"/>
      <c r="D148" s="120"/>
      <c r="E148" s="12"/>
      <c r="F148" s="120"/>
      <c r="G148" s="12"/>
      <c r="H148" s="120"/>
    </row>
    <row r="149" spans="2:8" s="127" customFormat="1" ht="12" customHeight="1">
      <c r="B149" s="12"/>
      <c r="C149" s="12"/>
      <c r="D149" s="120"/>
      <c r="E149" s="12"/>
      <c r="F149" s="120"/>
      <c r="G149" s="12"/>
      <c r="H149" s="120"/>
    </row>
    <row r="150" spans="2:8" s="127" customFormat="1" ht="12" customHeight="1">
      <c r="B150" s="12"/>
      <c r="C150" s="12"/>
      <c r="D150" s="120"/>
      <c r="E150" s="12"/>
      <c r="F150" s="120"/>
      <c r="G150" s="12"/>
      <c r="H150" s="120"/>
    </row>
    <row r="151" spans="2:8" s="127" customFormat="1" ht="12" customHeight="1">
      <c r="B151" s="12"/>
      <c r="C151" s="12"/>
      <c r="D151" s="120"/>
      <c r="E151" s="12"/>
      <c r="F151" s="120"/>
      <c r="G151" s="12"/>
      <c r="H151" s="120"/>
    </row>
    <row r="152" spans="2:8" s="127" customFormat="1" ht="12" customHeight="1">
      <c r="B152" s="12"/>
      <c r="C152" s="12"/>
      <c r="D152" s="120"/>
      <c r="E152" s="12"/>
      <c r="F152" s="120"/>
      <c r="G152" s="12"/>
      <c r="H152" s="120"/>
    </row>
    <row r="153" spans="2:8" s="127" customFormat="1" ht="12" customHeight="1">
      <c r="B153" s="12"/>
      <c r="C153" s="12"/>
      <c r="D153" s="120"/>
      <c r="E153" s="12"/>
      <c r="F153" s="120"/>
      <c r="G153" s="12"/>
      <c r="H153" s="120"/>
    </row>
    <row r="154" spans="2:8" s="127" customFormat="1" ht="12" customHeight="1">
      <c r="B154" s="12"/>
      <c r="C154" s="12"/>
      <c r="D154" s="120"/>
      <c r="E154" s="12"/>
      <c r="F154" s="120"/>
      <c r="G154" s="12"/>
      <c r="H154" s="120"/>
    </row>
    <row r="155" spans="2:8" s="127" customFormat="1" ht="12" customHeight="1">
      <c r="B155" s="12"/>
      <c r="C155" s="12"/>
      <c r="D155" s="120"/>
      <c r="E155" s="12"/>
      <c r="F155" s="120"/>
      <c r="G155" s="12"/>
      <c r="H155" s="120"/>
    </row>
    <row r="156" spans="2:8" s="127" customFormat="1" ht="12" customHeight="1">
      <c r="B156" s="12"/>
      <c r="C156" s="12"/>
      <c r="D156" s="120"/>
      <c r="E156" s="12"/>
      <c r="F156" s="120"/>
      <c r="G156" s="12"/>
      <c r="H156" s="120"/>
    </row>
    <row r="157" spans="2:8" s="127" customFormat="1" ht="12" customHeight="1">
      <c r="B157" s="12"/>
      <c r="C157" s="12"/>
      <c r="D157" s="120"/>
      <c r="E157" s="12"/>
      <c r="F157" s="120"/>
      <c r="G157" s="12"/>
      <c r="H157" s="120"/>
    </row>
    <row r="158" spans="2:8" s="127" customFormat="1" ht="12" customHeight="1">
      <c r="B158" s="12"/>
      <c r="C158" s="12"/>
      <c r="D158" s="120"/>
      <c r="E158" s="12"/>
      <c r="F158" s="120"/>
      <c r="G158" s="12"/>
      <c r="H158" s="120"/>
    </row>
    <row r="159" spans="2:8" s="127" customFormat="1" ht="12" customHeight="1">
      <c r="B159" s="12"/>
      <c r="C159" s="12"/>
      <c r="D159" s="120"/>
      <c r="E159" s="12"/>
      <c r="F159" s="120"/>
      <c r="G159" s="12"/>
      <c r="H159" s="120"/>
    </row>
    <row r="160" spans="2:8" s="127" customFormat="1" ht="12" customHeight="1">
      <c r="B160" s="12"/>
      <c r="C160" s="12"/>
      <c r="D160" s="120"/>
      <c r="E160" s="12"/>
      <c r="F160" s="120"/>
      <c r="G160" s="12"/>
      <c r="H160" s="120"/>
    </row>
    <row r="161" spans="2:8" s="127" customFormat="1" ht="12" customHeight="1">
      <c r="B161" s="12"/>
      <c r="C161" s="12"/>
      <c r="D161" s="120"/>
      <c r="E161" s="12"/>
      <c r="F161" s="120"/>
      <c r="G161" s="12"/>
      <c r="H161" s="120"/>
    </row>
    <row r="162" spans="2:8" s="127" customFormat="1" ht="12" customHeight="1">
      <c r="B162" s="12"/>
      <c r="C162" s="12"/>
      <c r="D162" s="120"/>
      <c r="E162" s="12"/>
      <c r="F162" s="120"/>
      <c r="G162" s="12"/>
      <c r="H162" s="120"/>
    </row>
    <row r="163" spans="2:8" s="127" customFormat="1" ht="12" customHeight="1">
      <c r="B163" s="12"/>
      <c r="C163" s="12"/>
      <c r="D163" s="120"/>
      <c r="E163" s="12"/>
      <c r="F163" s="120"/>
      <c r="G163" s="12"/>
      <c r="H163" s="120"/>
    </row>
    <row r="164" spans="2:8" s="127" customFormat="1" ht="12" customHeight="1">
      <c r="B164" s="12"/>
      <c r="C164" s="12"/>
      <c r="D164" s="120"/>
      <c r="E164" s="12"/>
      <c r="F164" s="120"/>
      <c r="G164" s="12"/>
      <c r="H164" s="120"/>
    </row>
    <row r="165" spans="2:8" s="127" customFormat="1" ht="12" customHeight="1">
      <c r="B165" s="12"/>
      <c r="C165" s="12"/>
      <c r="D165" s="120"/>
      <c r="E165" s="12"/>
      <c r="F165" s="120"/>
      <c r="G165" s="12"/>
      <c r="H165" s="120"/>
    </row>
    <row r="166" spans="2:8" s="127" customFormat="1" ht="12" customHeight="1">
      <c r="B166" s="12"/>
      <c r="C166" s="12"/>
      <c r="D166" s="120"/>
      <c r="E166" s="12"/>
      <c r="F166" s="120"/>
      <c r="G166" s="12"/>
      <c r="H166" s="120"/>
    </row>
    <row r="167" spans="2:8" s="127" customFormat="1" ht="12" customHeight="1">
      <c r="B167" s="12"/>
      <c r="C167" s="12"/>
      <c r="D167" s="120"/>
      <c r="E167" s="12"/>
      <c r="F167" s="120"/>
      <c r="G167" s="12"/>
      <c r="H167" s="120"/>
    </row>
    <row r="168" spans="2:8" s="127" customFormat="1" ht="12" customHeight="1">
      <c r="B168" s="12"/>
      <c r="C168" s="12"/>
      <c r="D168" s="120"/>
      <c r="E168" s="12"/>
      <c r="F168" s="120"/>
      <c r="G168" s="12"/>
      <c r="H168" s="120"/>
    </row>
    <row r="169" spans="2:8" s="127" customFormat="1" ht="12" customHeight="1">
      <c r="B169" s="12"/>
      <c r="C169" s="12"/>
      <c r="D169" s="120"/>
      <c r="E169" s="12"/>
      <c r="F169" s="120"/>
      <c r="G169" s="12"/>
      <c r="H169" s="120"/>
    </row>
    <row r="170" spans="2:8" s="127" customFormat="1" ht="12" customHeight="1">
      <c r="B170" s="12"/>
      <c r="C170" s="12"/>
      <c r="D170" s="120"/>
      <c r="E170" s="12"/>
      <c r="F170" s="120"/>
      <c r="G170" s="12"/>
      <c r="H170" s="120"/>
    </row>
    <row r="171" spans="2:8" s="127" customFormat="1" ht="12" customHeight="1">
      <c r="B171" s="12"/>
      <c r="C171" s="12"/>
      <c r="D171" s="120"/>
      <c r="E171" s="12"/>
      <c r="F171" s="120"/>
      <c r="G171" s="12"/>
      <c r="H171" s="120"/>
    </row>
    <row r="172" spans="2:8" s="127" customFormat="1" ht="12" customHeight="1">
      <c r="B172" s="12"/>
      <c r="C172" s="12"/>
      <c r="D172" s="120"/>
      <c r="E172" s="12"/>
      <c r="F172" s="120"/>
      <c r="G172" s="12"/>
      <c r="H172" s="120"/>
    </row>
    <row r="173" spans="2:8" s="127" customFormat="1" ht="12" customHeight="1">
      <c r="B173" s="12"/>
      <c r="C173" s="12"/>
      <c r="D173" s="120"/>
      <c r="E173" s="12"/>
      <c r="F173" s="120"/>
      <c r="G173" s="12"/>
      <c r="H173" s="120"/>
    </row>
    <row r="174" spans="2:8" s="127" customFormat="1" ht="12" customHeight="1">
      <c r="B174" s="12"/>
      <c r="C174" s="12"/>
      <c r="D174" s="120"/>
      <c r="E174" s="12"/>
      <c r="F174" s="120"/>
      <c r="G174" s="12"/>
      <c r="H174" s="120"/>
    </row>
    <row r="175" spans="2:8" s="127" customFormat="1" ht="12" customHeight="1">
      <c r="B175" s="12"/>
      <c r="C175" s="12"/>
      <c r="D175" s="120"/>
      <c r="E175" s="12"/>
      <c r="F175" s="120"/>
      <c r="G175" s="12"/>
      <c r="H175" s="120"/>
    </row>
    <row r="176" spans="2:8" s="127" customFormat="1" ht="12" customHeight="1">
      <c r="B176" s="12"/>
      <c r="C176" s="12"/>
      <c r="D176" s="120"/>
      <c r="E176" s="12"/>
      <c r="F176" s="120"/>
      <c r="G176" s="12"/>
      <c r="H176" s="120"/>
    </row>
    <row r="177" spans="2:8" s="127" customFormat="1" ht="12" customHeight="1">
      <c r="B177" s="12"/>
      <c r="C177" s="12"/>
      <c r="D177" s="120"/>
      <c r="E177" s="12"/>
      <c r="F177" s="120"/>
      <c r="G177" s="12"/>
      <c r="H177" s="120"/>
    </row>
    <row r="178" spans="2:8" s="127" customFormat="1" ht="12" customHeight="1">
      <c r="B178" s="12"/>
      <c r="C178" s="12"/>
      <c r="D178" s="120"/>
      <c r="E178" s="12"/>
      <c r="F178" s="120"/>
      <c r="G178" s="12"/>
      <c r="H178" s="120"/>
    </row>
    <row r="179" spans="2:8" s="127" customFormat="1" ht="12" customHeight="1">
      <c r="B179" s="12"/>
      <c r="C179" s="12"/>
      <c r="D179" s="120"/>
      <c r="E179" s="12"/>
      <c r="F179" s="120"/>
      <c r="G179" s="12"/>
      <c r="H179" s="120"/>
    </row>
    <row r="180" spans="2:8" s="127" customFormat="1" ht="12" customHeight="1">
      <c r="B180" s="12"/>
      <c r="C180" s="12"/>
      <c r="D180" s="120"/>
      <c r="E180" s="12"/>
      <c r="F180" s="120"/>
      <c r="G180" s="12"/>
      <c r="H180" s="120"/>
    </row>
    <row r="181" spans="2:8" s="127" customFormat="1" ht="12" customHeight="1">
      <c r="B181" s="12"/>
      <c r="C181" s="12"/>
      <c r="D181" s="120"/>
      <c r="E181" s="12"/>
      <c r="F181" s="120"/>
      <c r="G181" s="12"/>
      <c r="H181" s="120"/>
    </row>
    <row r="182" spans="2:8" s="127" customFormat="1" ht="12" customHeight="1">
      <c r="B182" s="12"/>
      <c r="C182" s="12"/>
      <c r="D182" s="120"/>
      <c r="E182" s="12"/>
      <c r="F182" s="120"/>
      <c r="G182" s="12"/>
      <c r="H182" s="120"/>
    </row>
    <row r="183" spans="2:8" s="127" customFormat="1" ht="12" customHeight="1">
      <c r="B183" s="12"/>
      <c r="C183" s="12"/>
      <c r="D183" s="120"/>
      <c r="E183" s="12"/>
      <c r="F183" s="120"/>
      <c r="G183" s="12"/>
      <c r="H183" s="120"/>
    </row>
    <row r="184" spans="2:8" s="127" customFormat="1" ht="12" customHeight="1">
      <c r="B184" s="12"/>
      <c r="C184" s="12"/>
      <c r="D184" s="120"/>
      <c r="E184" s="12"/>
      <c r="F184" s="120"/>
      <c r="G184" s="12"/>
      <c r="H184" s="120"/>
    </row>
    <row r="185" spans="2:8" s="127" customFormat="1" ht="12" customHeight="1">
      <c r="B185" s="12"/>
      <c r="C185" s="12"/>
      <c r="D185" s="120"/>
      <c r="E185" s="12"/>
      <c r="F185" s="120"/>
      <c r="G185" s="12"/>
      <c r="H185" s="120"/>
    </row>
    <row r="186" spans="2:8" s="127" customFormat="1" ht="12" customHeight="1">
      <c r="B186" s="12"/>
      <c r="C186" s="12"/>
      <c r="D186" s="120"/>
      <c r="E186" s="12"/>
      <c r="F186" s="120"/>
      <c r="G186" s="12"/>
      <c r="H186" s="120"/>
    </row>
    <row r="187" spans="2:8" s="127" customFormat="1" ht="12" customHeight="1">
      <c r="B187" s="12"/>
      <c r="C187" s="12"/>
      <c r="D187" s="120"/>
      <c r="E187" s="12"/>
      <c r="F187" s="120"/>
      <c r="G187" s="12"/>
      <c r="H187" s="120"/>
    </row>
    <row r="188" spans="2:8" s="127" customFormat="1" ht="12" customHeight="1">
      <c r="B188" s="12"/>
      <c r="C188" s="12"/>
      <c r="D188" s="120"/>
      <c r="E188" s="12"/>
      <c r="F188" s="120"/>
      <c r="G188" s="12"/>
      <c r="H188" s="120"/>
    </row>
    <row r="189" spans="2:8" s="127" customFormat="1" ht="12" customHeight="1">
      <c r="B189" s="12"/>
      <c r="C189" s="12"/>
      <c r="D189" s="120"/>
      <c r="E189" s="12"/>
      <c r="F189" s="120"/>
      <c r="G189" s="12"/>
      <c r="H189" s="120"/>
    </row>
    <row r="190" spans="2:8" s="127" customFormat="1" ht="12" customHeight="1">
      <c r="B190" s="12"/>
      <c r="C190" s="12"/>
      <c r="D190" s="120"/>
      <c r="E190" s="12"/>
      <c r="F190" s="120"/>
      <c r="G190" s="12"/>
      <c r="H190" s="120"/>
    </row>
    <row r="191" spans="2:8" s="127" customFormat="1" ht="12" customHeight="1">
      <c r="B191" s="12"/>
      <c r="C191" s="12"/>
      <c r="D191" s="120"/>
      <c r="E191" s="12"/>
      <c r="F191" s="120"/>
      <c r="G191" s="12"/>
      <c r="H191" s="120"/>
    </row>
    <row r="192" spans="2:8" s="127" customFormat="1" ht="12" customHeight="1">
      <c r="B192" s="12"/>
      <c r="C192" s="12"/>
      <c r="D192" s="120"/>
      <c r="E192" s="12"/>
      <c r="F192" s="120"/>
      <c r="G192" s="12"/>
      <c r="H192" s="120"/>
    </row>
    <row r="193" spans="2:8" s="127" customFormat="1" ht="12" customHeight="1">
      <c r="B193" s="12"/>
      <c r="C193" s="12"/>
      <c r="D193" s="120"/>
      <c r="E193" s="12"/>
      <c r="F193" s="120"/>
      <c r="G193" s="12"/>
      <c r="H193" s="120"/>
    </row>
    <row r="194" spans="2:8" s="127" customFormat="1" ht="12" customHeight="1">
      <c r="B194" s="12"/>
      <c r="C194" s="12"/>
      <c r="D194" s="120"/>
      <c r="E194" s="12"/>
      <c r="F194" s="120"/>
      <c r="G194" s="12"/>
      <c r="H194" s="120"/>
    </row>
    <row r="195" spans="2:8" s="127" customFormat="1" ht="12" customHeight="1">
      <c r="B195" s="12"/>
      <c r="C195" s="12"/>
      <c r="D195" s="120"/>
      <c r="E195" s="12"/>
      <c r="F195" s="120"/>
      <c r="G195" s="12"/>
      <c r="H195" s="120"/>
    </row>
    <row r="196" spans="2:8" s="127" customFormat="1" ht="12" customHeight="1">
      <c r="B196" s="12"/>
      <c r="C196" s="12"/>
      <c r="D196" s="120"/>
      <c r="E196" s="12"/>
      <c r="F196" s="120"/>
      <c r="G196" s="12"/>
      <c r="H196" s="120"/>
    </row>
    <row r="197" spans="2:8" s="127" customFormat="1" ht="12" customHeight="1">
      <c r="B197" s="12"/>
      <c r="C197" s="12"/>
      <c r="D197" s="120"/>
      <c r="E197" s="12"/>
      <c r="F197" s="120"/>
      <c r="G197" s="12"/>
      <c r="H197" s="120"/>
    </row>
    <row r="198" spans="2:8" s="127" customFormat="1" ht="12" customHeight="1">
      <c r="B198" s="12"/>
      <c r="C198" s="12"/>
      <c r="D198" s="120"/>
      <c r="E198" s="12"/>
      <c r="F198" s="120"/>
      <c r="G198" s="12"/>
      <c r="H198" s="120"/>
    </row>
    <row r="199" spans="2:8" s="127" customFormat="1" ht="12" customHeight="1">
      <c r="B199" s="12"/>
      <c r="C199" s="12"/>
      <c r="D199" s="120"/>
      <c r="E199" s="12"/>
      <c r="F199" s="120"/>
      <c r="G199" s="12"/>
      <c r="H199" s="120"/>
    </row>
    <row r="200" spans="2:8" s="127" customFormat="1" ht="12" customHeight="1">
      <c r="B200" s="12"/>
      <c r="C200" s="12"/>
      <c r="D200" s="120"/>
      <c r="E200" s="12"/>
      <c r="F200" s="120"/>
      <c r="G200" s="12"/>
      <c r="H200" s="120"/>
    </row>
    <row r="201" spans="2:8" s="127" customFormat="1" ht="12" customHeight="1">
      <c r="B201" s="12"/>
      <c r="C201" s="12"/>
      <c r="D201" s="120"/>
      <c r="E201" s="12"/>
      <c r="F201" s="120"/>
      <c r="G201" s="12"/>
      <c r="H201" s="120"/>
    </row>
    <row r="202" spans="2:8" s="127" customFormat="1" ht="12" customHeight="1">
      <c r="B202" s="12"/>
      <c r="C202" s="12"/>
      <c r="D202" s="120"/>
      <c r="E202" s="12"/>
      <c r="F202" s="120"/>
      <c r="G202" s="12"/>
      <c r="H202" s="120"/>
    </row>
    <row r="203" spans="2:8" s="127" customFormat="1" ht="12" customHeight="1">
      <c r="B203" s="12"/>
      <c r="C203" s="12"/>
      <c r="D203" s="120"/>
      <c r="E203" s="12"/>
      <c r="F203" s="120"/>
      <c r="G203" s="12"/>
      <c r="H203" s="120"/>
    </row>
    <row r="204" spans="2:8" s="127" customFormat="1" ht="12" customHeight="1">
      <c r="B204" s="12"/>
      <c r="C204" s="12"/>
      <c r="D204" s="120"/>
      <c r="E204" s="12"/>
      <c r="F204" s="120"/>
      <c r="G204" s="12"/>
      <c r="H204" s="120"/>
    </row>
    <row r="205" spans="2:8" s="127" customFormat="1" ht="12" customHeight="1">
      <c r="B205" s="12"/>
      <c r="C205" s="12"/>
      <c r="D205" s="120"/>
      <c r="E205" s="12"/>
      <c r="F205" s="120"/>
      <c r="G205" s="12"/>
      <c r="H205" s="120"/>
    </row>
    <row r="206" spans="2:8" s="127" customFormat="1" ht="12" customHeight="1">
      <c r="B206" s="12"/>
      <c r="C206" s="12"/>
      <c r="D206" s="120"/>
      <c r="E206" s="12"/>
      <c r="F206" s="120"/>
      <c r="G206" s="12"/>
      <c r="H206" s="120"/>
    </row>
    <row r="207" spans="2:8" s="127" customFormat="1" ht="12" customHeight="1">
      <c r="B207" s="12"/>
      <c r="C207" s="12"/>
      <c r="D207" s="120"/>
      <c r="E207" s="12"/>
      <c r="F207" s="120"/>
      <c r="G207" s="12"/>
      <c r="H207" s="120"/>
    </row>
    <row r="208" spans="2:8" s="127" customFormat="1" ht="12" customHeight="1">
      <c r="B208" s="12"/>
      <c r="C208" s="12"/>
      <c r="D208" s="120"/>
      <c r="E208" s="12"/>
      <c r="F208" s="120"/>
      <c r="G208" s="12"/>
      <c r="H208" s="120"/>
    </row>
    <row r="209" spans="2:8" s="127" customFormat="1" ht="12" customHeight="1">
      <c r="B209" s="12"/>
      <c r="C209" s="12"/>
      <c r="D209" s="120"/>
      <c r="E209" s="12"/>
      <c r="F209" s="120"/>
      <c r="G209" s="12"/>
      <c r="H209" s="120"/>
    </row>
    <row r="210" spans="2:8" s="127" customFormat="1" ht="12" customHeight="1">
      <c r="B210" s="12"/>
      <c r="C210" s="12"/>
      <c r="D210" s="120"/>
      <c r="E210" s="12"/>
      <c r="F210" s="120"/>
      <c r="G210" s="12"/>
      <c r="H210" s="120"/>
    </row>
    <row r="211" spans="2:8" s="127" customFormat="1" ht="12" customHeight="1">
      <c r="B211" s="12"/>
      <c r="C211" s="12"/>
      <c r="D211" s="120"/>
      <c r="E211" s="12"/>
      <c r="F211" s="120"/>
      <c r="G211" s="12"/>
      <c r="H211" s="120"/>
    </row>
    <row r="212" spans="2:8" s="127" customFormat="1" ht="12" customHeight="1">
      <c r="B212" s="12"/>
      <c r="C212" s="12"/>
      <c r="D212" s="120"/>
      <c r="E212" s="12"/>
      <c r="F212" s="120"/>
      <c r="G212" s="12"/>
      <c r="H212" s="120"/>
    </row>
    <row r="213" spans="2:8" s="127" customFormat="1" ht="12" customHeight="1">
      <c r="B213" s="12"/>
      <c r="C213" s="12"/>
      <c r="D213" s="120"/>
      <c r="E213" s="12"/>
      <c r="F213" s="120"/>
      <c r="G213" s="12"/>
      <c r="H213" s="120"/>
    </row>
    <row r="214" spans="2:8" s="127" customFormat="1" ht="12" customHeight="1">
      <c r="B214" s="12"/>
      <c r="C214" s="12"/>
      <c r="D214" s="120"/>
      <c r="E214" s="12"/>
      <c r="F214" s="120"/>
      <c r="G214" s="12"/>
      <c r="H214" s="120"/>
    </row>
    <row r="215" spans="2:8" s="127" customFormat="1" ht="12" customHeight="1">
      <c r="B215" s="12"/>
      <c r="C215" s="12"/>
      <c r="D215" s="120"/>
      <c r="E215" s="12"/>
      <c r="F215" s="120"/>
      <c r="G215" s="12"/>
      <c r="H215" s="120"/>
    </row>
    <row r="216" spans="2:8" s="127" customFormat="1" ht="12" customHeight="1">
      <c r="B216" s="12"/>
      <c r="C216" s="12"/>
      <c r="D216" s="120"/>
      <c r="E216" s="12"/>
      <c r="F216" s="120"/>
      <c r="G216" s="12"/>
      <c r="H216" s="120"/>
    </row>
    <row r="217" spans="2:8" s="127" customFormat="1" ht="12" customHeight="1">
      <c r="B217" s="12"/>
      <c r="C217" s="12"/>
      <c r="D217" s="120"/>
      <c r="E217" s="12"/>
      <c r="F217" s="120"/>
      <c r="G217" s="12"/>
      <c r="H217" s="120"/>
    </row>
    <row r="218" spans="2:8" s="127" customFormat="1" ht="12" customHeight="1">
      <c r="B218" s="12"/>
      <c r="C218" s="12"/>
      <c r="D218" s="120"/>
      <c r="E218" s="12"/>
      <c r="F218" s="120"/>
      <c r="G218" s="12"/>
      <c r="H218" s="120"/>
    </row>
    <row r="219" spans="2:8" s="127" customFormat="1" ht="12" customHeight="1">
      <c r="B219" s="12"/>
      <c r="C219" s="12"/>
      <c r="D219" s="120"/>
      <c r="E219" s="12"/>
      <c r="F219" s="120"/>
      <c r="G219" s="12"/>
      <c r="H219" s="120"/>
    </row>
    <row r="220" spans="2:8" s="127" customFormat="1" ht="12" customHeight="1">
      <c r="B220" s="12"/>
      <c r="C220" s="12"/>
      <c r="D220" s="120"/>
      <c r="E220" s="12"/>
      <c r="F220" s="120"/>
      <c r="G220" s="12"/>
      <c r="H220" s="120"/>
    </row>
    <row r="221" spans="2:8" s="127" customFormat="1" ht="12" customHeight="1">
      <c r="B221" s="12"/>
      <c r="C221" s="12"/>
      <c r="D221" s="120"/>
      <c r="E221" s="12"/>
      <c r="F221" s="120"/>
      <c r="G221" s="12"/>
      <c r="H221" s="120"/>
    </row>
    <row r="222" spans="2:8" s="127" customFormat="1" ht="12" customHeight="1">
      <c r="B222" s="12"/>
      <c r="C222" s="12"/>
      <c r="D222" s="120"/>
      <c r="E222" s="12"/>
      <c r="F222" s="120"/>
      <c r="G222" s="12"/>
      <c r="H222" s="120"/>
    </row>
    <row r="223" spans="2:8" s="127" customFormat="1" ht="12" customHeight="1">
      <c r="B223" s="12"/>
      <c r="C223" s="12"/>
      <c r="D223" s="120"/>
      <c r="E223" s="12"/>
      <c r="F223" s="120"/>
      <c r="G223" s="12"/>
      <c r="H223" s="120"/>
    </row>
    <row r="224" spans="2:8" s="127" customFormat="1" ht="12" customHeight="1">
      <c r="B224" s="12"/>
      <c r="C224" s="12"/>
      <c r="D224" s="120"/>
      <c r="E224" s="12"/>
      <c r="F224" s="120"/>
      <c r="G224" s="12"/>
      <c r="H224" s="120"/>
    </row>
    <row r="225" spans="2:8" s="127" customFormat="1" ht="12" customHeight="1">
      <c r="B225" s="12"/>
      <c r="C225" s="12"/>
      <c r="D225" s="120"/>
      <c r="E225" s="12"/>
      <c r="F225" s="120"/>
      <c r="G225" s="12"/>
      <c r="H225" s="120"/>
    </row>
    <row r="226" spans="2:8" s="127" customFormat="1" ht="12" customHeight="1">
      <c r="B226" s="12"/>
      <c r="C226" s="12"/>
      <c r="D226" s="120"/>
      <c r="E226" s="12"/>
      <c r="F226" s="120"/>
      <c r="G226" s="12"/>
      <c r="H226" s="120"/>
    </row>
    <row r="227" spans="2:8" s="127" customFormat="1" ht="12" customHeight="1">
      <c r="B227" s="12"/>
      <c r="C227" s="12"/>
      <c r="D227" s="120"/>
      <c r="E227" s="12"/>
      <c r="F227" s="120"/>
      <c r="G227" s="12"/>
      <c r="H227" s="120"/>
    </row>
    <row r="228" spans="2:8" s="127" customFormat="1" ht="12" customHeight="1">
      <c r="B228" s="12"/>
      <c r="C228" s="12"/>
      <c r="D228" s="120"/>
      <c r="E228" s="12"/>
      <c r="F228" s="120"/>
      <c r="G228" s="12"/>
      <c r="H228" s="120"/>
    </row>
    <row r="229" spans="2:8" s="127" customFormat="1" ht="12" customHeight="1">
      <c r="B229" s="12"/>
      <c r="C229" s="12"/>
      <c r="D229" s="120"/>
      <c r="E229" s="12"/>
      <c r="F229" s="120"/>
      <c r="G229" s="12"/>
      <c r="H229" s="120"/>
    </row>
    <row r="230" spans="2:8" s="127" customFormat="1" ht="12" customHeight="1">
      <c r="B230" s="12"/>
      <c r="C230" s="12"/>
      <c r="D230" s="120"/>
      <c r="E230" s="12"/>
      <c r="F230" s="120"/>
      <c r="G230" s="12"/>
      <c r="H230" s="120"/>
    </row>
    <row r="231" spans="2:8" s="127" customFormat="1" ht="12" customHeight="1">
      <c r="B231" s="12"/>
      <c r="C231" s="12"/>
      <c r="D231" s="120"/>
      <c r="E231" s="12"/>
      <c r="F231" s="120"/>
      <c r="G231" s="12"/>
      <c r="H231" s="120"/>
    </row>
    <row r="232" spans="2:8" s="127" customFormat="1" ht="12" customHeight="1">
      <c r="B232" s="12"/>
      <c r="C232" s="12"/>
      <c r="D232" s="120"/>
      <c r="E232" s="12"/>
      <c r="F232" s="120"/>
      <c r="G232" s="12"/>
      <c r="H232" s="120"/>
    </row>
    <row r="233" spans="2:8" s="127" customFormat="1" ht="12" customHeight="1">
      <c r="B233" s="12"/>
      <c r="C233" s="12"/>
      <c r="D233" s="120"/>
      <c r="E233" s="12"/>
      <c r="F233" s="120"/>
      <c r="G233" s="12"/>
      <c r="H233" s="120"/>
    </row>
    <row r="234" spans="2:8" s="127" customFormat="1" ht="12" customHeight="1">
      <c r="B234" s="12"/>
      <c r="C234" s="12"/>
      <c r="D234" s="120"/>
      <c r="E234" s="12"/>
      <c r="F234" s="120"/>
      <c r="G234" s="12"/>
      <c r="H234" s="120"/>
    </row>
    <row r="235" spans="2:8" s="127" customFormat="1" ht="12" customHeight="1">
      <c r="B235" s="12"/>
      <c r="C235" s="12"/>
      <c r="D235" s="120"/>
      <c r="E235" s="12"/>
      <c r="F235" s="120"/>
      <c r="G235" s="12"/>
      <c r="H235" s="120"/>
    </row>
    <row r="236" spans="2:8" s="127" customFormat="1" ht="12" customHeight="1">
      <c r="B236" s="12"/>
      <c r="C236" s="12"/>
      <c r="D236" s="120"/>
      <c r="E236" s="12"/>
      <c r="F236" s="120"/>
      <c r="G236" s="12"/>
      <c r="H236" s="120"/>
    </row>
    <row r="237" spans="2:8" s="127" customFormat="1" ht="12" customHeight="1">
      <c r="B237" s="12"/>
      <c r="C237" s="12"/>
      <c r="D237" s="120"/>
      <c r="E237" s="12"/>
      <c r="F237" s="120"/>
      <c r="G237" s="12"/>
      <c r="H237" s="120"/>
    </row>
    <row r="238" spans="2:8" s="127" customFormat="1" ht="12" customHeight="1">
      <c r="B238" s="12"/>
      <c r="C238" s="12"/>
      <c r="D238" s="120"/>
      <c r="E238" s="12"/>
      <c r="F238" s="120"/>
      <c r="G238" s="12"/>
      <c r="H238" s="120"/>
    </row>
    <row r="239" spans="2:8" s="127" customFormat="1" ht="12" customHeight="1">
      <c r="B239" s="12"/>
      <c r="C239" s="12"/>
      <c r="D239" s="120"/>
      <c r="E239" s="12"/>
      <c r="F239" s="120"/>
      <c r="G239" s="12"/>
      <c r="H239" s="120"/>
    </row>
    <row r="240" spans="2:8" s="127" customFormat="1" ht="12" customHeight="1">
      <c r="B240" s="12"/>
      <c r="C240" s="12"/>
      <c r="D240" s="120"/>
      <c r="E240" s="12"/>
      <c r="F240" s="120"/>
      <c r="G240" s="12"/>
      <c r="H240" s="120"/>
    </row>
    <row r="241" spans="2:8" s="127" customFormat="1" ht="12" customHeight="1">
      <c r="B241" s="12"/>
      <c r="C241" s="12"/>
      <c r="D241" s="120"/>
      <c r="E241" s="12"/>
      <c r="F241" s="120"/>
      <c r="G241" s="12"/>
      <c r="H241" s="120"/>
    </row>
    <row r="242" spans="2:8" s="127" customFormat="1" ht="12" customHeight="1">
      <c r="B242" s="12"/>
      <c r="C242" s="12"/>
      <c r="D242" s="120"/>
      <c r="E242" s="12"/>
      <c r="F242" s="120"/>
      <c r="G242" s="12"/>
      <c r="H242" s="120"/>
    </row>
    <row r="243" spans="2:8" s="127" customFormat="1" ht="12" customHeight="1">
      <c r="B243" s="12"/>
      <c r="C243" s="12"/>
      <c r="D243" s="120"/>
      <c r="E243" s="12"/>
      <c r="F243" s="120"/>
      <c r="G243" s="12"/>
      <c r="H243" s="120"/>
    </row>
    <row r="244" spans="2:8" s="127" customFormat="1" ht="12" customHeight="1">
      <c r="B244" s="12"/>
      <c r="C244" s="12"/>
      <c r="D244" s="120"/>
      <c r="E244" s="12"/>
      <c r="F244" s="120"/>
      <c r="G244" s="12"/>
      <c r="H244" s="120"/>
    </row>
  </sheetData>
  <mergeCells count="7">
    <mergeCell ref="G7:H7"/>
    <mergeCell ref="A83:H83"/>
    <mergeCell ref="A91:B91"/>
    <mergeCell ref="A7:A8"/>
    <mergeCell ref="B7:B8"/>
    <mergeCell ref="C7:D7"/>
    <mergeCell ref="E7:F7"/>
  </mergeCells>
  <pageMargins left="0.2" right="0.19" top="1.1000000000000001" bottom="0.63" header="0.2" footer="0.2"/>
  <pageSetup paperSize="9" scale="80" orientation="portrait" verticalDpi="1200" r:id="rId1"/>
  <headerFooter alignWithMargins="0"/>
  <rowBreaks count="1" manualBreakCount="1">
    <brk id="72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B81D-6ADB-42F5-AEA1-807CA792B8B5}">
  <sheetPr>
    <tabColor theme="4" tint="0.59999389629810485"/>
  </sheetPr>
  <dimension ref="A1:N90"/>
  <sheetViews>
    <sheetView topLeftCell="A65" workbookViewId="0">
      <selection activeCell="K20" sqref="K20"/>
    </sheetView>
  </sheetViews>
  <sheetFormatPr defaultRowHeight="12" customHeight="1"/>
  <cols>
    <col min="1" max="1" width="13.140625" style="12" customWidth="1"/>
    <col min="2" max="2" width="53.85546875" style="12" customWidth="1"/>
    <col min="3" max="3" width="9" style="12" customWidth="1"/>
    <col min="4" max="4" width="8.7109375" style="12" customWidth="1"/>
    <col min="5" max="5" width="7.42578125" style="12" customWidth="1"/>
    <col min="6" max="6" width="7" style="12" customWidth="1"/>
    <col min="7" max="7" width="9.5703125" style="12" customWidth="1"/>
    <col min="8" max="8" width="8.7109375" style="12" customWidth="1"/>
    <col min="9" max="14" width="9.140625" style="761"/>
    <col min="15" max="241" width="9.140625" style="12"/>
    <col min="242" max="242" width="13.140625" style="12" customWidth="1"/>
    <col min="243" max="243" width="53.85546875" style="12" customWidth="1"/>
    <col min="244" max="244" width="9" style="12" customWidth="1"/>
    <col min="245" max="245" width="8.7109375" style="12" customWidth="1"/>
    <col min="246" max="246" width="9.5703125" style="12" customWidth="1"/>
    <col min="247" max="247" width="8.7109375" style="12" customWidth="1"/>
    <col min="248" max="248" width="9.5703125" style="12" customWidth="1"/>
    <col min="249" max="249" width="8.7109375" style="12" customWidth="1"/>
    <col min="250" max="497" width="9.140625" style="12"/>
    <col min="498" max="498" width="13.140625" style="12" customWidth="1"/>
    <col min="499" max="499" width="53.85546875" style="12" customWidth="1"/>
    <col min="500" max="500" width="9" style="12" customWidth="1"/>
    <col min="501" max="501" width="8.7109375" style="12" customWidth="1"/>
    <col min="502" max="502" width="9.5703125" style="12" customWidth="1"/>
    <col min="503" max="503" width="8.7109375" style="12" customWidth="1"/>
    <col min="504" max="504" width="9.5703125" style="12" customWidth="1"/>
    <col min="505" max="505" width="8.7109375" style="12" customWidth="1"/>
    <col min="506" max="753" width="9.140625" style="12"/>
    <col min="754" max="754" width="13.140625" style="12" customWidth="1"/>
    <col min="755" max="755" width="53.85546875" style="12" customWidth="1"/>
    <col min="756" max="756" width="9" style="12" customWidth="1"/>
    <col min="757" max="757" width="8.7109375" style="12" customWidth="1"/>
    <col min="758" max="758" width="9.5703125" style="12" customWidth="1"/>
    <col min="759" max="759" width="8.7109375" style="12" customWidth="1"/>
    <col min="760" max="760" width="9.5703125" style="12" customWidth="1"/>
    <col min="761" max="761" width="8.7109375" style="12" customWidth="1"/>
    <col min="762" max="1009" width="9.140625" style="12"/>
    <col min="1010" max="1010" width="13.140625" style="12" customWidth="1"/>
    <col min="1011" max="1011" width="53.85546875" style="12" customWidth="1"/>
    <col min="1012" max="1012" width="9" style="12" customWidth="1"/>
    <col min="1013" max="1013" width="8.7109375" style="12" customWidth="1"/>
    <col min="1014" max="1014" width="9.5703125" style="12" customWidth="1"/>
    <col min="1015" max="1015" width="8.7109375" style="12" customWidth="1"/>
    <col min="1016" max="1016" width="9.5703125" style="12" customWidth="1"/>
    <col min="1017" max="1017" width="8.7109375" style="12" customWidth="1"/>
    <col min="1018" max="1265" width="9.140625" style="12"/>
    <col min="1266" max="1266" width="13.140625" style="12" customWidth="1"/>
    <col min="1267" max="1267" width="53.85546875" style="12" customWidth="1"/>
    <col min="1268" max="1268" width="9" style="12" customWidth="1"/>
    <col min="1269" max="1269" width="8.7109375" style="12" customWidth="1"/>
    <col min="1270" max="1270" width="9.5703125" style="12" customWidth="1"/>
    <col min="1271" max="1271" width="8.7109375" style="12" customWidth="1"/>
    <col min="1272" max="1272" width="9.5703125" style="12" customWidth="1"/>
    <col min="1273" max="1273" width="8.7109375" style="12" customWidth="1"/>
    <col min="1274" max="1521" width="9.140625" style="12"/>
    <col min="1522" max="1522" width="13.140625" style="12" customWidth="1"/>
    <col min="1523" max="1523" width="53.85546875" style="12" customWidth="1"/>
    <col min="1524" max="1524" width="9" style="12" customWidth="1"/>
    <col min="1525" max="1525" width="8.7109375" style="12" customWidth="1"/>
    <col min="1526" max="1526" width="9.5703125" style="12" customWidth="1"/>
    <col min="1527" max="1527" width="8.7109375" style="12" customWidth="1"/>
    <col min="1528" max="1528" width="9.5703125" style="12" customWidth="1"/>
    <col min="1529" max="1529" width="8.7109375" style="12" customWidth="1"/>
    <col min="1530" max="1777" width="9.140625" style="12"/>
    <col min="1778" max="1778" width="13.140625" style="12" customWidth="1"/>
    <col min="1779" max="1779" width="53.85546875" style="12" customWidth="1"/>
    <col min="1780" max="1780" width="9" style="12" customWidth="1"/>
    <col min="1781" max="1781" width="8.7109375" style="12" customWidth="1"/>
    <col min="1782" max="1782" width="9.5703125" style="12" customWidth="1"/>
    <col min="1783" max="1783" width="8.7109375" style="12" customWidth="1"/>
    <col min="1784" max="1784" width="9.5703125" style="12" customWidth="1"/>
    <col min="1785" max="1785" width="8.7109375" style="12" customWidth="1"/>
    <col min="1786" max="2033" width="9.140625" style="12"/>
    <col min="2034" max="2034" width="13.140625" style="12" customWidth="1"/>
    <col min="2035" max="2035" width="53.85546875" style="12" customWidth="1"/>
    <col min="2036" max="2036" width="9" style="12" customWidth="1"/>
    <col min="2037" max="2037" width="8.7109375" style="12" customWidth="1"/>
    <col min="2038" max="2038" width="9.5703125" style="12" customWidth="1"/>
    <col min="2039" max="2039" width="8.7109375" style="12" customWidth="1"/>
    <col min="2040" max="2040" width="9.5703125" style="12" customWidth="1"/>
    <col min="2041" max="2041" width="8.7109375" style="12" customWidth="1"/>
    <col min="2042" max="2289" width="9.140625" style="12"/>
    <col min="2290" max="2290" width="13.140625" style="12" customWidth="1"/>
    <col min="2291" max="2291" width="53.85546875" style="12" customWidth="1"/>
    <col min="2292" max="2292" width="9" style="12" customWidth="1"/>
    <col min="2293" max="2293" width="8.7109375" style="12" customWidth="1"/>
    <col min="2294" max="2294" width="9.5703125" style="12" customWidth="1"/>
    <col min="2295" max="2295" width="8.7109375" style="12" customWidth="1"/>
    <col min="2296" max="2296" width="9.5703125" style="12" customWidth="1"/>
    <col min="2297" max="2297" width="8.7109375" style="12" customWidth="1"/>
    <col min="2298" max="2545" width="9.140625" style="12"/>
    <col min="2546" max="2546" width="13.140625" style="12" customWidth="1"/>
    <col min="2547" max="2547" width="53.85546875" style="12" customWidth="1"/>
    <col min="2548" max="2548" width="9" style="12" customWidth="1"/>
    <col min="2549" max="2549" width="8.7109375" style="12" customWidth="1"/>
    <col min="2550" max="2550" width="9.5703125" style="12" customWidth="1"/>
    <col min="2551" max="2551" width="8.7109375" style="12" customWidth="1"/>
    <col min="2552" max="2552" width="9.5703125" style="12" customWidth="1"/>
    <col min="2553" max="2553" width="8.7109375" style="12" customWidth="1"/>
    <col min="2554" max="2801" width="9.140625" style="12"/>
    <col min="2802" max="2802" width="13.140625" style="12" customWidth="1"/>
    <col min="2803" max="2803" width="53.85546875" style="12" customWidth="1"/>
    <col min="2804" max="2804" width="9" style="12" customWidth="1"/>
    <col min="2805" max="2805" width="8.7109375" style="12" customWidth="1"/>
    <col min="2806" max="2806" width="9.5703125" style="12" customWidth="1"/>
    <col min="2807" max="2807" width="8.7109375" style="12" customWidth="1"/>
    <col min="2808" max="2808" width="9.5703125" style="12" customWidth="1"/>
    <col min="2809" max="2809" width="8.7109375" style="12" customWidth="1"/>
    <col min="2810" max="3057" width="9.140625" style="12"/>
    <col min="3058" max="3058" width="13.140625" style="12" customWidth="1"/>
    <col min="3059" max="3059" width="53.85546875" style="12" customWidth="1"/>
    <col min="3060" max="3060" width="9" style="12" customWidth="1"/>
    <col min="3061" max="3061" width="8.7109375" style="12" customWidth="1"/>
    <col min="3062" max="3062" width="9.5703125" style="12" customWidth="1"/>
    <col min="3063" max="3063" width="8.7109375" style="12" customWidth="1"/>
    <col min="3064" max="3064" width="9.5703125" style="12" customWidth="1"/>
    <col min="3065" max="3065" width="8.7109375" style="12" customWidth="1"/>
    <col min="3066" max="3313" width="9.140625" style="12"/>
    <col min="3314" max="3314" width="13.140625" style="12" customWidth="1"/>
    <col min="3315" max="3315" width="53.85546875" style="12" customWidth="1"/>
    <col min="3316" max="3316" width="9" style="12" customWidth="1"/>
    <col min="3317" max="3317" width="8.7109375" style="12" customWidth="1"/>
    <col min="3318" max="3318" width="9.5703125" style="12" customWidth="1"/>
    <col min="3319" max="3319" width="8.7109375" style="12" customWidth="1"/>
    <col min="3320" max="3320" width="9.5703125" style="12" customWidth="1"/>
    <col min="3321" max="3321" width="8.7109375" style="12" customWidth="1"/>
    <col min="3322" max="3569" width="9.140625" style="12"/>
    <col min="3570" max="3570" width="13.140625" style="12" customWidth="1"/>
    <col min="3571" max="3571" width="53.85546875" style="12" customWidth="1"/>
    <col min="3572" max="3572" width="9" style="12" customWidth="1"/>
    <col min="3573" max="3573" width="8.7109375" style="12" customWidth="1"/>
    <col min="3574" max="3574" width="9.5703125" style="12" customWidth="1"/>
    <col min="3575" max="3575" width="8.7109375" style="12" customWidth="1"/>
    <col min="3576" max="3576" width="9.5703125" style="12" customWidth="1"/>
    <col min="3577" max="3577" width="8.7109375" style="12" customWidth="1"/>
    <col min="3578" max="3825" width="9.140625" style="12"/>
    <col min="3826" max="3826" width="13.140625" style="12" customWidth="1"/>
    <col min="3827" max="3827" width="53.85546875" style="12" customWidth="1"/>
    <col min="3828" max="3828" width="9" style="12" customWidth="1"/>
    <col min="3829" max="3829" width="8.7109375" style="12" customWidth="1"/>
    <col min="3830" max="3830" width="9.5703125" style="12" customWidth="1"/>
    <col min="3831" max="3831" width="8.7109375" style="12" customWidth="1"/>
    <col min="3832" max="3832" width="9.5703125" style="12" customWidth="1"/>
    <col min="3833" max="3833" width="8.7109375" style="12" customWidth="1"/>
    <col min="3834" max="4081" width="9.140625" style="12"/>
    <col min="4082" max="4082" width="13.140625" style="12" customWidth="1"/>
    <col min="4083" max="4083" width="53.85546875" style="12" customWidth="1"/>
    <col min="4084" max="4084" width="9" style="12" customWidth="1"/>
    <col min="4085" max="4085" width="8.7109375" style="12" customWidth="1"/>
    <col min="4086" max="4086" width="9.5703125" style="12" customWidth="1"/>
    <col min="4087" max="4087" width="8.7109375" style="12" customWidth="1"/>
    <col min="4088" max="4088" width="9.5703125" style="12" customWidth="1"/>
    <col min="4089" max="4089" width="8.7109375" style="12" customWidth="1"/>
    <col min="4090" max="4337" width="9.140625" style="12"/>
    <col min="4338" max="4338" width="13.140625" style="12" customWidth="1"/>
    <col min="4339" max="4339" width="53.85546875" style="12" customWidth="1"/>
    <col min="4340" max="4340" width="9" style="12" customWidth="1"/>
    <col min="4341" max="4341" width="8.7109375" style="12" customWidth="1"/>
    <col min="4342" max="4342" width="9.5703125" style="12" customWidth="1"/>
    <col min="4343" max="4343" width="8.7109375" style="12" customWidth="1"/>
    <col min="4344" max="4344" width="9.5703125" style="12" customWidth="1"/>
    <col min="4345" max="4345" width="8.7109375" style="12" customWidth="1"/>
    <col min="4346" max="4593" width="9.140625" style="12"/>
    <col min="4594" max="4594" width="13.140625" style="12" customWidth="1"/>
    <col min="4595" max="4595" width="53.85546875" style="12" customWidth="1"/>
    <col min="4596" max="4596" width="9" style="12" customWidth="1"/>
    <col min="4597" max="4597" width="8.7109375" style="12" customWidth="1"/>
    <col min="4598" max="4598" width="9.5703125" style="12" customWidth="1"/>
    <col min="4599" max="4599" width="8.7109375" style="12" customWidth="1"/>
    <col min="4600" max="4600" width="9.5703125" style="12" customWidth="1"/>
    <col min="4601" max="4601" width="8.7109375" style="12" customWidth="1"/>
    <col min="4602" max="4849" width="9.140625" style="12"/>
    <col min="4850" max="4850" width="13.140625" style="12" customWidth="1"/>
    <col min="4851" max="4851" width="53.85546875" style="12" customWidth="1"/>
    <col min="4852" max="4852" width="9" style="12" customWidth="1"/>
    <col min="4853" max="4853" width="8.7109375" style="12" customWidth="1"/>
    <col min="4854" max="4854" width="9.5703125" style="12" customWidth="1"/>
    <col min="4855" max="4855" width="8.7109375" style="12" customWidth="1"/>
    <col min="4856" max="4856" width="9.5703125" style="12" customWidth="1"/>
    <col min="4857" max="4857" width="8.7109375" style="12" customWidth="1"/>
    <col min="4858" max="5105" width="9.140625" style="12"/>
    <col min="5106" max="5106" width="13.140625" style="12" customWidth="1"/>
    <col min="5107" max="5107" width="53.85546875" style="12" customWidth="1"/>
    <col min="5108" max="5108" width="9" style="12" customWidth="1"/>
    <col min="5109" max="5109" width="8.7109375" style="12" customWidth="1"/>
    <col min="5110" max="5110" width="9.5703125" style="12" customWidth="1"/>
    <col min="5111" max="5111" width="8.7109375" style="12" customWidth="1"/>
    <col min="5112" max="5112" width="9.5703125" style="12" customWidth="1"/>
    <col min="5113" max="5113" width="8.7109375" style="12" customWidth="1"/>
    <col min="5114" max="5361" width="9.140625" style="12"/>
    <col min="5362" max="5362" width="13.140625" style="12" customWidth="1"/>
    <col min="5363" max="5363" width="53.85546875" style="12" customWidth="1"/>
    <col min="5364" max="5364" width="9" style="12" customWidth="1"/>
    <col min="5365" max="5365" width="8.7109375" style="12" customWidth="1"/>
    <col min="5366" max="5366" width="9.5703125" style="12" customWidth="1"/>
    <col min="5367" max="5367" width="8.7109375" style="12" customWidth="1"/>
    <col min="5368" max="5368" width="9.5703125" style="12" customWidth="1"/>
    <col min="5369" max="5369" width="8.7109375" style="12" customWidth="1"/>
    <col min="5370" max="5617" width="9.140625" style="12"/>
    <col min="5618" max="5618" width="13.140625" style="12" customWidth="1"/>
    <col min="5619" max="5619" width="53.85546875" style="12" customWidth="1"/>
    <col min="5620" max="5620" width="9" style="12" customWidth="1"/>
    <col min="5621" max="5621" width="8.7109375" style="12" customWidth="1"/>
    <col min="5622" max="5622" width="9.5703125" style="12" customWidth="1"/>
    <col min="5623" max="5623" width="8.7109375" style="12" customWidth="1"/>
    <col min="5624" max="5624" width="9.5703125" style="12" customWidth="1"/>
    <col min="5625" max="5625" width="8.7109375" style="12" customWidth="1"/>
    <col min="5626" max="5873" width="9.140625" style="12"/>
    <col min="5874" max="5874" width="13.140625" style="12" customWidth="1"/>
    <col min="5875" max="5875" width="53.85546875" style="12" customWidth="1"/>
    <col min="5876" max="5876" width="9" style="12" customWidth="1"/>
    <col min="5877" max="5877" width="8.7109375" style="12" customWidth="1"/>
    <col min="5878" max="5878" width="9.5703125" style="12" customWidth="1"/>
    <col min="5879" max="5879" width="8.7109375" style="12" customWidth="1"/>
    <col min="5880" max="5880" width="9.5703125" style="12" customWidth="1"/>
    <col min="5881" max="5881" width="8.7109375" style="12" customWidth="1"/>
    <col min="5882" max="6129" width="9.140625" style="12"/>
    <col min="6130" max="6130" width="13.140625" style="12" customWidth="1"/>
    <col min="6131" max="6131" width="53.85546875" style="12" customWidth="1"/>
    <col min="6132" max="6132" width="9" style="12" customWidth="1"/>
    <col min="6133" max="6133" width="8.7109375" style="12" customWidth="1"/>
    <col min="6134" max="6134" width="9.5703125" style="12" customWidth="1"/>
    <col min="6135" max="6135" width="8.7109375" style="12" customWidth="1"/>
    <col min="6136" max="6136" width="9.5703125" style="12" customWidth="1"/>
    <col min="6137" max="6137" width="8.7109375" style="12" customWidth="1"/>
    <col min="6138" max="6385" width="9.140625" style="12"/>
    <col min="6386" max="6386" width="13.140625" style="12" customWidth="1"/>
    <col min="6387" max="6387" width="53.85546875" style="12" customWidth="1"/>
    <col min="6388" max="6388" width="9" style="12" customWidth="1"/>
    <col min="6389" max="6389" width="8.7109375" style="12" customWidth="1"/>
    <col min="6390" max="6390" width="9.5703125" style="12" customWidth="1"/>
    <col min="6391" max="6391" width="8.7109375" style="12" customWidth="1"/>
    <col min="6392" max="6392" width="9.5703125" style="12" customWidth="1"/>
    <col min="6393" max="6393" width="8.7109375" style="12" customWidth="1"/>
    <col min="6394" max="6641" width="9.140625" style="12"/>
    <col min="6642" max="6642" width="13.140625" style="12" customWidth="1"/>
    <col min="6643" max="6643" width="53.85546875" style="12" customWidth="1"/>
    <col min="6644" max="6644" width="9" style="12" customWidth="1"/>
    <col min="6645" max="6645" width="8.7109375" style="12" customWidth="1"/>
    <col min="6646" max="6646" width="9.5703125" style="12" customWidth="1"/>
    <col min="6647" max="6647" width="8.7109375" style="12" customWidth="1"/>
    <col min="6648" max="6648" width="9.5703125" style="12" customWidth="1"/>
    <col min="6649" max="6649" width="8.7109375" style="12" customWidth="1"/>
    <col min="6650" max="6897" width="9.140625" style="12"/>
    <col min="6898" max="6898" width="13.140625" style="12" customWidth="1"/>
    <col min="6899" max="6899" width="53.85546875" style="12" customWidth="1"/>
    <col min="6900" max="6900" width="9" style="12" customWidth="1"/>
    <col min="6901" max="6901" width="8.7109375" style="12" customWidth="1"/>
    <col min="6902" max="6902" width="9.5703125" style="12" customWidth="1"/>
    <col min="6903" max="6903" width="8.7109375" style="12" customWidth="1"/>
    <col min="6904" max="6904" width="9.5703125" style="12" customWidth="1"/>
    <col min="6905" max="6905" width="8.7109375" style="12" customWidth="1"/>
    <col min="6906" max="7153" width="9.140625" style="12"/>
    <col min="7154" max="7154" width="13.140625" style="12" customWidth="1"/>
    <col min="7155" max="7155" width="53.85546875" style="12" customWidth="1"/>
    <col min="7156" max="7156" width="9" style="12" customWidth="1"/>
    <col min="7157" max="7157" width="8.7109375" style="12" customWidth="1"/>
    <col min="7158" max="7158" width="9.5703125" style="12" customWidth="1"/>
    <col min="7159" max="7159" width="8.7109375" style="12" customWidth="1"/>
    <col min="7160" max="7160" width="9.5703125" style="12" customWidth="1"/>
    <col min="7161" max="7161" width="8.7109375" style="12" customWidth="1"/>
    <col min="7162" max="7409" width="9.140625" style="12"/>
    <col min="7410" max="7410" width="13.140625" style="12" customWidth="1"/>
    <col min="7411" max="7411" width="53.85546875" style="12" customWidth="1"/>
    <col min="7412" max="7412" width="9" style="12" customWidth="1"/>
    <col min="7413" max="7413" width="8.7109375" style="12" customWidth="1"/>
    <col min="7414" max="7414" width="9.5703125" style="12" customWidth="1"/>
    <col min="7415" max="7415" width="8.7109375" style="12" customWidth="1"/>
    <col min="7416" max="7416" width="9.5703125" style="12" customWidth="1"/>
    <col min="7417" max="7417" width="8.7109375" style="12" customWidth="1"/>
    <col min="7418" max="7665" width="9.140625" style="12"/>
    <col min="7666" max="7666" width="13.140625" style="12" customWidth="1"/>
    <col min="7667" max="7667" width="53.85546875" style="12" customWidth="1"/>
    <col min="7668" max="7668" width="9" style="12" customWidth="1"/>
    <col min="7669" max="7669" width="8.7109375" style="12" customWidth="1"/>
    <col min="7670" max="7670" width="9.5703125" style="12" customWidth="1"/>
    <col min="7671" max="7671" width="8.7109375" style="12" customWidth="1"/>
    <col min="7672" max="7672" width="9.5703125" style="12" customWidth="1"/>
    <col min="7673" max="7673" width="8.7109375" style="12" customWidth="1"/>
    <col min="7674" max="7921" width="9.140625" style="12"/>
    <col min="7922" max="7922" width="13.140625" style="12" customWidth="1"/>
    <col min="7923" max="7923" width="53.85546875" style="12" customWidth="1"/>
    <col min="7924" max="7924" width="9" style="12" customWidth="1"/>
    <col min="7925" max="7925" width="8.7109375" style="12" customWidth="1"/>
    <col min="7926" max="7926" width="9.5703125" style="12" customWidth="1"/>
    <col min="7927" max="7927" width="8.7109375" style="12" customWidth="1"/>
    <col min="7928" max="7928" width="9.5703125" style="12" customWidth="1"/>
    <col min="7929" max="7929" width="8.7109375" style="12" customWidth="1"/>
    <col min="7930" max="8177" width="9.140625" style="12"/>
    <col min="8178" max="8178" width="13.140625" style="12" customWidth="1"/>
    <col min="8179" max="8179" width="53.85546875" style="12" customWidth="1"/>
    <col min="8180" max="8180" width="9" style="12" customWidth="1"/>
    <col min="8181" max="8181" width="8.7109375" style="12" customWidth="1"/>
    <col min="8182" max="8182" width="9.5703125" style="12" customWidth="1"/>
    <col min="8183" max="8183" width="8.7109375" style="12" customWidth="1"/>
    <col min="8184" max="8184" width="9.5703125" style="12" customWidth="1"/>
    <col min="8185" max="8185" width="8.7109375" style="12" customWidth="1"/>
    <col min="8186" max="8433" width="9.140625" style="12"/>
    <col min="8434" max="8434" width="13.140625" style="12" customWidth="1"/>
    <col min="8435" max="8435" width="53.85546875" style="12" customWidth="1"/>
    <col min="8436" max="8436" width="9" style="12" customWidth="1"/>
    <col min="8437" max="8437" width="8.7109375" style="12" customWidth="1"/>
    <col min="8438" max="8438" width="9.5703125" style="12" customWidth="1"/>
    <col min="8439" max="8439" width="8.7109375" style="12" customWidth="1"/>
    <col min="8440" max="8440" width="9.5703125" style="12" customWidth="1"/>
    <col min="8441" max="8441" width="8.7109375" style="12" customWidth="1"/>
    <col min="8442" max="8689" width="9.140625" style="12"/>
    <col min="8690" max="8690" width="13.140625" style="12" customWidth="1"/>
    <col min="8691" max="8691" width="53.85546875" style="12" customWidth="1"/>
    <col min="8692" max="8692" width="9" style="12" customWidth="1"/>
    <col min="8693" max="8693" width="8.7109375" style="12" customWidth="1"/>
    <col min="8694" max="8694" width="9.5703125" style="12" customWidth="1"/>
    <col min="8695" max="8695" width="8.7109375" style="12" customWidth="1"/>
    <col min="8696" max="8696" width="9.5703125" style="12" customWidth="1"/>
    <col min="8697" max="8697" width="8.7109375" style="12" customWidth="1"/>
    <col min="8698" max="8945" width="9.140625" style="12"/>
    <col min="8946" max="8946" width="13.140625" style="12" customWidth="1"/>
    <col min="8947" max="8947" width="53.85546875" style="12" customWidth="1"/>
    <col min="8948" max="8948" width="9" style="12" customWidth="1"/>
    <col min="8949" max="8949" width="8.7109375" style="12" customWidth="1"/>
    <col min="8950" max="8950" width="9.5703125" style="12" customWidth="1"/>
    <col min="8951" max="8951" width="8.7109375" style="12" customWidth="1"/>
    <col min="8952" max="8952" width="9.5703125" style="12" customWidth="1"/>
    <col min="8953" max="8953" width="8.7109375" style="12" customWidth="1"/>
    <col min="8954" max="9201" width="9.140625" style="12"/>
    <col min="9202" max="9202" width="13.140625" style="12" customWidth="1"/>
    <col min="9203" max="9203" width="53.85546875" style="12" customWidth="1"/>
    <col min="9204" max="9204" width="9" style="12" customWidth="1"/>
    <col min="9205" max="9205" width="8.7109375" style="12" customWidth="1"/>
    <col min="9206" max="9206" width="9.5703125" style="12" customWidth="1"/>
    <col min="9207" max="9207" width="8.7109375" style="12" customWidth="1"/>
    <col min="9208" max="9208" width="9.5703125" style="12" customWidth="1"/>
    <col min="9209" max="9209" width="8.7109375" style="12" customWidth="1"/>
    <col min="9210" max="9457" width="9.140625" style="12"/>
    <col min="9458" max="9458" width="13.140625" style="12" customWidth="1"/>
    <col min="9459" max="9459" width="53.85546875" style="12" customWidth="1"/>
    <col min="9460" max="9460" width="9" style="12" customWidth="1"/>
    <col min="9461" max="9461" width="8.7109375" style="12" customWidth="1"/>
    <col min="9462" max="9462" width="9.5703125" style="12" customWidth="1"/>
    <col min="9463" max="9463" width="8.7109375" style="12" customWidth="1"/>
    <col min="9464" max="9464" width="9.5703125" style="12" customWidth="1"/>
    <col min="9465" max="9465" width="8.7109375" style="12" customWidth="1"/>
    <col min="9466" max="9713" width="9.140625" style="12"/>
    <col min="9714" max="9714" width="13.140625" style="12" customWidth="1"/>
    <col min="9715" max="9715" width="53.85546875" style="12" customWidth="1"/>
    <col min="9716" max="9716" width="9" style="12" customWidth="1"/>
    <col min="9717" max="9717" width="8.7109375" style="12" customWidth="1"/>
    <col min="9718" max="9718" width="9.5703125" style="12" customWidth="1"/>
    <col min="9719" max="9719" width="8.7109375" style="12" customWidth="1"/>
    <col min="9720" max="9720" width="9.5703125" style="12" customWidth="1"/>
    <col min="9721" max="9721" width="8.7109375" style="12" customWidth="1"/>
    <col min="9722" max="9969" width="9.140625" style="12"/>
    <col min="9970" max="9970" width="13.140625" style="12" customWidth="1"/>
    <col min="9971" max="9971" width="53.85546875" style="12" customWidth="1"/>
    <col min="9972" max="9972" width="9" style="12" customWidth="1"/>
    <col min="9973" max="9973" width="8.7109375" style="12" customWidth="1"/>
    <col min="9974" max="9974" width="9.5703125" style="12" customWidth="1"/>
    <col min="9975" max="9975" width="8.7109375" style="12" customWidth="1"/>
    <col min="9976" max="9976" width="9.5703125" style="12" customWidth="1"/>
    <col min="9977" max="9977" width="8.7109375" style="12" customWidth="1"/>
    <col min="9978" max="10225" width="9.140625" style="12"/>
    <col min="10226" max="10226" width="13.140625" style="12" customWidth="1"/>
    <col min="10227" max="10227" width="53.85546875" style="12" customWidth="1"/>
    <col min="10228" max="10228" width="9" style="12" customWidth="1"/>
    <col min="10229" max="10229" width="8.7109375" style="12" customWidth="1"/>
    <col min="10230" max="10230" width="9.5703125" style="12" customWidth="1"/>
    <col min="10231" max="10231" width="8.7109375" style="12" customWidth="1"/>
    <col min="10232" max="10232" width="9.5703125" style="12" customWidth="1"/>
    <col min="10233" max="10233" width="8.7109375" style="12" customWidth="1"/>
    <col min="10234" max="10481" width="9.140625" style="12"/>
    <col min="10482" max="10482" width="13.140625" style="12" customWidth="1"/>
    <col min="10483" max="10483" width="53.85546875" style="12" customWidth="1"/>
    <col min="10484" max="10484" width="9" style="12" customWidth="1"/>
    <col min="10485" max="10485" width="8.7109375" style="12" customWidth="1"/>
    <col min="10486" max="10486" width="9.5703125" style="12" customWidth="1"/>
    <col min="10487" max="10487" width="8.7109375" style="12" customWidth="1"/>
    <col min="10488" max="10488" width="9.5703125" style="12" customWidth="1"/>
    <col min="10489" max="10489" width="8.7109375" style="12" customWidth="1"/>
    <col min="10490" max="10737" width="9.140625" style="12"/>
    <col min="10738" max="10738" width="13.140625" style="12" customWidth="1"/>
    <col min="10739" max="10739" width="53.85546875" style="12" customWidth="1"/>
    <col min="10740" max="10740" width="9" style="12" customWidth="1"/>
    <col min="10741" max="10741" width="8.7109375" style="12" customWidth="1"/>
    <col min="10742" max="10742" width="9.5703125" style="12" customWidth="1"/>
    <col min="10743" max="10743" width="8.7109375" style="12" customWidth="1"/>
    <col min="10744" max="10744" width="9.5703125" style="12" customWidth="1"/>
    <col min="10745" max="10745" width="8.7109375" style="12" customWidth="1"/>
    <col min="10746" max="10993" width="9.140625" style="12"/>
    <col min="10994" max="10994" width="13.140625" style="12" customWidth="1"/>
    <col min="10995" max="10995" width="53.85546875" style="12" customWidth="1"/>
    <col min="10996" max="10996" width="9" style="12" customWidth="1"/>
    <col min="10997" max="10997" width="8.7109375" style="12" customWidth="1"/>
    <col min="10998" max="10998" width="9.5703125" style="12" customWidth="1"/>
    <col min="10999" max="10999" width="8.7109375" style="12" customWidth="1"/>
    <col min="11000" max="11000" width="9.5703125" style="12" customWidth="1"/>
    <col min="11001" max="11001" width="8.7109375" style="12" customWidth="1"/>
    <col min="11002" max="11249" width="9.140625" style="12"/>
    <col min="11250" max="11250" width="13.140625" style="12" customWidth="1"/>
    <col min="11251" max="11251" width="53.85546875" style="12" customWidth="1"/>
    <col min="11252" max="11252" width="9" style="12" customWidth="1"/>
    <col min="11253" max="11253" width="8.7109375" style="12" customWidth="1"/>
    <col min="11254" max="11254" width="9.5703125" style="12" customWidth="1"/>
    <col min="11255" max="11255" width="8.7109375" style="12" customWidth="1"/>
    <col min="11256" max="11256" width="9.5703125" style="12" customWidth="1"/>
    <col min="11257" max="11257" width="8.7109375" style="12" customWidth="1"/>
    <col min="11258" max="11505" width="9.140625" style="12"/>
    <col min="11506" max="11506" width="13.140625" style="12" customWidth="1"/>
    <col min="11507" max="11507" width="53.85546875" style="12" customWidth="1"/>
    <col min="11508" max="11508" width="9" style="12" customWidth="1"/>
    <col min="11509" max="11509" width="8.7109375" style="12" customWidth="1"/>
    <col min="11510" max="11510" width="9.5703125" style="12" customWidth="1"/>
    <col min="11511" max="11511" width="8.7109375" style="12" customWidth="1"/>
    <col min="11512" max="11512" width="9.5703125" style="12" customWidth="1"/>
    <col min="11513" max="11513" width="8.7109375" style="12" customWidth="1"/>
    <col min="11514" max="11761" width="9.140625" style="12"/>
    <col min="11762" max="11762" width="13.140625" style="12" customWidth="1"/>
    <col min="11763" max="11763" width="53.85546875" style="12" customWidth="1"/>
    <col min="11764" max="11764" width="9" style="12" customWidth="1"/>
    <col min="11765" max="11765" width="8.7109375" style="12" customWidth="1"/>
    <col min="11766" max="11766" width="9.5703125" style="12" customWidth="1"/>
    <col min="11767" max="11767" width="8.7109375" style="12" customWidth="1"/>
    <col min="11768" max="11768" width="9.5703125" style="12" customWidth="1"/>
    <col min="11769" max="11769" width="8.7109375" style="12" customWidth="1"/>
    <col min="11770" max="12017" width="9.140625" style="12"/>
    <col min="12018" max="12018" width="13.140625" style="12" customWidth="1"/>
    <col min="12019" max="12019" width="53.85546875" style="12" customWidth="1"/>
    <col min="12020" max="12020" width="9" style="12" customWidth="1"/>
    <col min="12021" max="12021" width="8.7109375" style="12" customWidth="1"/>
    <col min="12022" max="12022" width="9.5703125" style="12" customWidth="1"/>
    <col min="12023" max="12023" width="8.7109375" style="12" customWidth="1"/>
    <col min="12024" max="12024" width="9.5703125" style="12" customWidth="1"/>
    <col min="12025" max="12025" width="8.7109375" style="12" customWidth="1"/>
    <col min="12026" max="12273" width="9.140625" style="12"/>
    <col min="12274" max="12274" width="13.140625" style="12" customWidth="1"/>
    <col min="12275" max="12275" width="53.85546875" style="12" customWidth="1"/>
    <col min="12276" max="12276" width="9" style="12" customWidth="1"/>
    <col min="12277" max="12277" width="8.7109375" style="12" customWidth="1"/>
    <col min="12278" max="12278" width="9.5703125" style="12" customWidth="1"/>
    <col min="12279" max="12279" width="8.7109375" style="12" customWidth="1"/>
    <col min="12280" max="12280" width="9.5703125" style="12" customWidth="1"/>
    <col min="12281" max="12281" width="8.7109375" style="12" customWidth="1"/>
    <col min="12282" max="12529" width="9.140625" style="12"/>
    <col min="12530" max="12530" width="13.140625" style="12" customWidth="1"/>
    <col min="12531" max="12531" width="53.85546875" style="12" customWidth="1"/>
    <col min="12532" max="12532" width="9" style="12" customWidth="1"/>
    <col min="12533" max="12533" width="8.7109375" style="12" customWidth="1"/>
    <col min="12534" max="12534" width="9.5703125" style="12" customWidth="1"/>
    <col min="12535" max="12535" width="8.7109375" style="12" customWidth="1"/>
    <col min="12536" max="12536" width="9.5703125" style="12" customWidth="1"/>
    <col min="12537" max="12537" width="8.7109375" style="12" customWidth="1"/>
    <col min="12538" max="12785" width="9.140625" style="12"/>
    <col min="12786" max="12786" width="13.140625" style="12" customWidth="1"/>
    <col min="12787" max="12787" width="53.85546875" style="12" customWidth="1"/>
    <col min="12788" max="12788" width="9" style="12" customWidth="1"/>
    <col min="12789" max="12789" width="8.7109375" style="12" customWidth="1"/>
    <col min="12790" max="12790" width="9.5703125" style="12" customWidth="1"/>
    <col min="12791" max="12791" width="8.7109375" style="12" customWidth="1"/>
    <col min="12792" max="12792" width="9.5703125" style="12" customWidth="1"/>
    <col min="12793" max="12793" width="8.7109375" style="12" customWidth="1"/>
    <col min="12794" max="13041" width="9.140625" style="12"/>
    <col min="13042" max="13042" width="13.140625" style="12" customWidth="1"/>
    <col min="13043" max="13043" width="53.85546875" style="12" customWidth="1"/>
    <col min="13044" max="13044" width="9" style="12" customWidth="1"/>
    <col min="13045" max="13045" width="8.7109375" style="12" customWidth="1"/>
    <col min="13046" max="13046" width="9.5703125" style="12" customWidth="1"/>
    <col min="13047" max="13047" width="8.7109375" style="12" customWidth="1"/>
    <col min="13048" max="13048" width="9.5703125" style="12" customWidth="1"/>
    <col min="13049" max="13049" width="8.7109375" style="12" customWidth="1"/>
    <col min="13050" max="13297" width="9.140625" style="12"/>
    <col min="13298" max="13298" width="13.140625" style="12" customWidth="1"/>
    <col min="13299" max="13299" width="53.85546875" style="12" customWidth="1"/>
    <col min="13300" max="13300" width="9" style="12" customWidth="1"/>
    <col min="13301" max="13301" width="8.7109375" style="12" customWidth="1"/>
    <col min="13302" max="13302" width="9.5703125" style="12" customWidth="1"/>
    <col min="13303" max="13303" width="8.7109375" style="12" customWidth="1"/>
    <col min="13304" max="13304" width="9.5703125" style="12" customWidth="1"/>
    <col min="13305" max="13305" width="8.7109375" style="12" customWidth="1"/>
    <col min="13306" max="13553" width="9.140625" style="12"/>
    <col min="13554" max="13554" width="13.140625" style="12" customWidth="1"/>
    <col min="13555" max="13555" width="53.85546875" style="12" customWidth="1"/>
    <col min="13556" max="13556" width="9" style="12" customWidth="1"/>
    <col min="13557" max="13557" width="8.7109375" style="12" customWidth="1"/>
    <col min="13558" max="13558" width="9.5703125" style="12" customWidth="1"/>
    <col min="13559" max="13559" width="8.7109375" style="12" customWidth="1"/>
    <col min="13560" max="13560" width="9.5703125" style="12" customWidth="1"/>
    <col min="13561" max="13561" width="8.7109375" style="12" customWidth="1"/>
    <col min="13562" max="13809" width="9.140625" style="12"/>
    <col min="13810" max="13810" width="13.140625" style="12" customWidth="1"/>
    <col min="13811" max="13811" width="53.85546875" style="12" customWidth="1"/>
    <col min="13812" max="13812" width="9" style="12" customWidth="1"/>
    <col min="13813" max="13813" width="8.7109375" style="12" customWidth="1"/>
    <col min="13814" max="13814" width="9.5703125" style="12" customWidth="1"/>
    <col min="13815" max="13815" width="8.7109375" style="12" customWidth="1"/>
    <col min="13816" max="13816" width="9.5703125" style="12" customWidth="1"/>
    <col min="13817" max="13817" width="8.7109375" style="12" customWidth="1"/>
    <col min="13818" max="14065" width="9.140625" style="12"/>
    <col min="14066" max="14066" width="13.140625" style="12" customWidth="1"/>
    <col min="14067" max="14067" width="53.85546875" style="12" customWidth="1"/>
    <col min="14068" max="14068" width="9" style="12" customWidth="1"/>
    <col min="14069" max="14069" width="8.7109375" style="12" customWidth="1"/>
    <col min="14070" max="14070" width="9.5703125" style="12" customWidth="1"/>
    <col min="14071" max="14071" width="8.7109375" style="12" customWidth="1"/>
    <col min="14072" max="14072" width="9.5703125" style="12" customWidth="1"/>
    <col min="14073" max="14073" width="8.7109375" style="12" customWidth="1"/>
    <col min="14074" max="14321" width="9.140625" style="12"/>
    <col min="14322" max="14322" width="13.140625" style="12" customWidth="1"/>
    <col min="14323" max="14323" width="53.85546875" style="12" customWidth="1"/>
    <col min="14324" max="14324" width="9" style="12" customWidth="1"/>
    <col min="14325" max="14325" width="8.7109375" style="12" customWidth="1"/>
    <col min="14326" max="14326" width="9.5703125" style="12" customWidth="1"/>
    <col min="14327" max="14327" width="8.7109375" style="12" customWidth="1"/>
    <col min="14328" max="14328" width="9.5703125" style="12" customWidth="1"/>
    <col min="14329" max="14329" width="8.7109375" style="12" customWidth="1"/>
    <col min="14330" max="14577" width="9.140625" style="12"/>
    <col min="14578" max="14578" width="13.140625" style="12" customWidth="1"/>
    <col min="14579" max="14579" width="53.85546875" style="12" customWidth="1"/>
    <col min="14580" max="14580" width="9" style="12" customWidth="1"/>
    <col min="14581" max="14581" width="8.7109375" style="12" customWidth="1"/>
    <col min="14582" max="14582" width="9.5703125" style="12" customWidth="1"/>
    <col min="14583" max="14583" width="8.7109375" style="12" customWidth="1"/>
    <col min="14584" max="14584" width="9.5703125" style="12" customWidth="1"/>
    <col min="14585" max="14585" width="8.7109375" style="12" customWidth="1"/>
    <col min="14586" max="14833" width="9.140625" style="12"/>
    <col min="14834" max="14834" width="13.140625" style="12" customWidth="1"/>
    <col min="14835" max="14835" width="53.85546875" style="12" customWidth="1"/>
    <col min="14836" max="14836" width="9" style="12" customWidth="1"/>
    <col min="14837" max="14837" width="8.7109375" style="12" customWidth="1"/>
    <col min="14838" max="14838" width="9.5703125" style="12" customWidth="1"/>
    <col min="14839" max="14839" width="8.7109375" style="12" customWidth="1"/>
    <col min="14840" max="14840" width="9.5703125" style="12" customWidth="1"/>
    <col min="14841" max="14841" width="8.7109375" style="12" customWidth="1"/>
    <col min="14842" max="15089" width="9.140625" style="12"/>
    <col min="15090" max="15090" width="13.140625" style="12" customWidth="1"/>
    <col min="15091" max="15091" width="53.85546875" style="12" customWidth="1"/>
    <col min="15092" max="15092" width="9" style="12" customWidth="1"/>
    <col min="15093" max="15093" width="8.7109375" style="12" customWidth="1"/>
    <col min="15094" max="15094" width="9.5703125" style="12" customWidth="1"/>
    <col min="15095" max="15095" width="8.7109375" style="12" customWidth="1"/>
    <col min="15096" max="15096" width="9.5703125" style="12" customWidth="1"/>
    <col min="15097" max="15097" width="8.7109375" style="12" customWidth="1"/>
    <col min="15098" max="15345" width="9.140625" style="12"/>
    <col min="15346" max="15346" width="13.140625" style="12" customWidth="1"/>
    <col min="15347" max="15347" width="53.85546875" style="12" customWidth="1"/>
    <col min="15348" max="15348" width="9" style="12" customWidth="1"/>
    <col min="15349" max="15349" width="8.7109375" style="12" customWidth="1"/>
    <col min="15350" max="15350" width="9.5703125" style="12" customWidth="1"/>
    <col min="15351" max="15351" width="8.7109375" style="12" customWidth="1"/>
    <col min="15352" max="15352" width="9.5703125" style="12" customWidth="1"/>
    <col min="15353" max="15353" width="8.7109375" style="12" customWidth="1"/>
    <col min="15354" max="15601" width="9.140625" style="12"/>
    <col min="15602" max="15602" width="13.140625" style="12" customWidth="1"/>
    <col min="15603" max="15603" width="53.85546875" style="12" customWidth="1"/>
    <col min="15604" max="15604" width="9" style="12" customWidth="1"/>
    <col min="15605" max="15605" width="8.7109375" style="12" customWidth="1"/>
    <col min="15606" max="15606" width="9.5703125" style="12" customWidth="1"/>
    <col min="15607" max="15607" width="8.7109375" style="12" customWidth="1"/>
    <col min="15608" max="15608" width="9.5703125" style="12" customWidth="1"/>
    <col min="15609" max="15609" width="8.7109375" style="12" customWidth="1"/>
    <col min="15610" max="15857" width="9.140625" style="12"/>
    <col min="15858" max="15858" width="13.140625" style="12" customWidth="1"/>
    <col min="15859" max="15859" width="53.85546875" style="12" customWidth="1"/>
    <col min="15860" max="15860" width="9" style="12" customWidth="1"/>
    <col min="15861" max="15861" width="8.7109375" style="12" customWidth="1"/>
    <col min="15862" max="15862" width="9.5703125" style="12" customWidth="1"/>
    <col min="15863" max="15863" width="8.7109375" style="12" customWidth="1"/>
    <col min="15864" max="15864" width="9.5703125" style="12" customWidth="1"/>
    <col min="15865" max="15865" width="8.7109375" style="12" customWidth="1"/>
    <col min="15866" max="16113" width="9.140625" style="12"/>
    <col min="16114" max="16114" width="13.140625" style="12" customWidth="1"/>
    <col min="16115" max="16115" width="53.85546875" style="12" customWidth="1"/>
    <col min="16116" max="16116" width="9" style="12" customWidth="1"/>
    <col min="16117" max="16117" width="8.7109375" style="12" customWidth="1"/>
    <col min="16118" max="16118" width="9.5703125" style="12" customWidth="1"/>
    <col min="16119" max="16119" width="8.7109375" style="12" customWidth="1"/>
    <col min="16120" max="16120" width="9.5703125" style="12" customWidth="1"/>
    <col min="16121" max="16121" width="8.7109375" style="12" customWidth="1"/>
    <col min="16122" max="16384" width="9.140625" style="12"/>
  </cols>
  <sheetData>
    <row r="1" spans="1:14" ht="12" customHeight="1">
      <c r="A1" s="1131"/>
      <c r="B1" s="1132" t="s">
        <v>0</v>
      </c>
      <c r="C1" s="1133" t="s">
        <v>7694</v>
      </c>
      <c r="D1" s="1134"/>
      <c r="E1" s="1134"/>
      <c r="F1" s="1134"/>
      <c r="G1" s="1135"/>
    </row>
    <row r="2" spans="1:14" ht="12" customHeight="1">
      <c r="A2" s="1131"/>
      <c r="B2" s="1132" t="s">
        <v>1</v>
      </c>
      <c r="C2" s="1133">
        <v>7044445</v>
      </c>
      <c r="D2" s="1134"/>
      <c r="E2" s="1134"/>
      <c r="F2" s="1134"/>
      <c r="G2" s="1135"/>
    </row>
    <row r="3" spans="1:14" ht="12" customHeight="1">
      <c r="A3" s="1131"/>
      <c r="B3" s="1132" t="s">
        <v>2</v>
      </c>
      <c r="C3" s="1134" t="s">
        <v>7721</v>
      </c>
      <c r="E3" s="1134"/>
      <c r="F3" s="1134"/>
      <c r="G3" s="1135"/>
    </row>
    <row r="4" spans="1:14" ht="12" customHeight="1">
      <c r="A4" s="1131"/>
      <c r="B4" s="1132" t="s">
        <v>7224</v>
      </c>
      <c r="C4" s="1136" t="s">
        <v>1555</v>
      </c>
      <c r="D4" s="1137"/>
      <c r="E4" s="1137"/>
      <c r="F4" s="1137"/>
      <c r="G4" s="1138"/>
    </row>
    <row r="5" spans="1:14" ht="12" customHeight="1">
      <c r="G5" s="73" t="s">
        <v>1556</v>
      </c>
    </row>
    <row r="6" spans="1:14" ht="12" customHeight="1">
      <c r="A6" s="2025" t="s">
        <v>1508</v>
      </c>
      <c r="B6" s="2025" t="s">
        <v>1509</v>
      </c>
      <c r="C6" s="2027" t="s">
        <v>1510</v>
      </c>
      <c r="D6" s="2028"/>
      <c r="E6" s="2027" t="s">
        <v>1511</v>
      </c>
      <c r="F6" s="2028"/>
      <c r="G6" s="2021" t="s">
        <v>1476</v>
      </c>
      <c r="H6" s="2021"/>
    </row>
    <row r="7" spans="1:14" ht="27.75" customHeight="1" thickBot="1">
      <c r="A7" s="2026"/>
      <c r="B7" s="2026"/>
      <c r="C7" s="38" t="s">
        <v>7719</v>
      </c>
      <c r="D7" s="121" t="s">
        <v>1432</v>
      </c>
      <c r="E7" s="38" t="s">
        <v>7719</v>
      </c>
      <c r="F7" s="121" t="s">
        <v>1432</v>
      </c>
      <c r="G7" s="38" t="s">
        <v>7719</v>
      </c>
      <c r="H7" s="121" t="s">
        <v>1432</v>
      </c>
    </row>
    <row r="8" spans="1:14" ht="12" customHeight="1" thickTop="1">
      <c r="A8" s="1139">
        <v>420</v>
      </c>
      <c r="B8" s="1140" t="s">
        <v>1436</v>
      </c>
      <c r="C8" s="136">
        <v>21016</v>
      </c>
      <c r="D8" s="137">
        <v>33315</v>
      </c>
      <c r="E8" s="128">
        <v>0</v>
      </c>
      <c r="F8" s="129"/>
      <c r="G8" s="1141">
        <v>21016</v>
      </c>
      <c r="H8" s="138">
        <v>33315</v>
      </c>
    </row>
    <row r="9" spans="1:14" ht="12" customHeight="1">
      <c r="A9" s="1142" t="s">
        <v>1512</v>
      </c>
      <c r="B9" s="1143" t="s">
        <v>1513</v>
      </c>
      <c r="C9" s="1144">
        <v>10057</v>
      </c>
      <c r="D9" s="1145">
        <v>17271</v>
      </c>
      <c r="E9" s="1146"/>
      <c r="F9" s="762"/>
      <c r="G9" s="1147">
        <v>10057</v>
      </c>
      <c r="H9" s="1148">
        <v>17271</v>
      </c>
    </row>
    <row r="10" spans="1:14" ht="12" customHeight="1">
      <c r="A10" s="1142" t="s">
        <v>1514</v>
      </c>
      <c r="B10" s="1143" t="s">
        <v>1515</v>
      </c>
      <c r="C10" s="1144">
        <v>7805</v>
      </c>
      <c r="D10" s="1145">
        <v>11467</v>
      </c>
      <c r="E10" s="1146"/>
      <c r="F10" s="762"/>
      <c r="G10" s="1147">
        <v>7805</v>
      </c>
      <c r="H10" s="1148">
        <v>11467</v>
      </c>
    </row>
    <row r="11" spans="1:14" ht="12" customHeight="1">
      <c r="A11" s="1149" t="s">
        <v>1516</v>
      </c>
      <c r="B11" s="1143" t="s">
        <v>1517</v>
      </c>
      <c r="C11" s="1144">
        <v>126</v>
      </c>
      <c r="D11" s="1145">
        <v>257</v>
      </c>
      <c r="E11" s="1146"/>
      <c r="F11" s="762"/>
      <c r="G11" s="1147">
        <v>126</v>
      </c>
      <c r="H11" s="1148">
        <v>257</v>
      </c>
    </row>
    <row r="12" spans="1:14" ht="12" customHeight="1">
      <c r="A12" s="1149" t="s">
        <v>1518</v>
      </c>
      <c r="B12" s="1143" t="s">
        <v>1519</v>
      </c>
      <c r="C12" s="1144">
        <v>323</v>
      </c>
      <c r="D12" s="1145">
        <v>539</v>
      </c>
      <c r="E12" s="1146"/>
      <c r="F12" s="762"/>
      <c r="G12" s="1147">
        <v>323</v>
      </c>
      <c r="H12" s="1148">
        <v>539</v>
      </c>
    </row>
    <row r="13" spans="1:14" s="125" customFormat="1" ht="12" customHeight="1">
      <c r="A13" s="1142" t="s">
        <v>1520</v>
      </c>
      <c r="B13" s="1143" t="s">
        <v>1521</v>
      </c>
      <c r="C13" s="1144">
        <v>1411</v>
      </c>
      <c r="D13" s="1145">
        <v>2054</v>
      </c>
      <c r="E13" s="1146"/>
      <c r="F13" s="762"/>
      <c r="G13" s="1147">
        <v>1411</v>
      </c>
      <c r="H13" s="1148">
        <v>2054</v>
      </c>
      <c r="I13" s="761"/>
      <c r="J13" s="761"/>
      <c r="K13" s="761"/>
      <c r="L13" s="761"/>
      <c r="M13" s="761"/>
      <c r="N13" s="761"/>
    </row>
    <row r="14" spans="1:14" s="125" customFormat="1" ht="12" customHeight="1">
      <c r="A14" s="1142" t="s">
        <v>1522</v>
      </c>
      <c r="B14" s="1143" t="s">
        <v>1523</v>
      </c>
      <c r="C14" s="1144">
        <v>1185</v>
      </c>
      <c r="D14" s="1145">
        <v>1727</v>
      </c>
      <c r="E14" s="763"/>
      <c r="F14" s="762"/>
      <c r="G14" s="1147">
        <v>1185</v>
      </c>
      <c r="H14" s="1148">
        <v>1727</v>
      </c>
      <c r="I14" s="761"/>
      <c r="J14" s="761"/>
      <c r="K14" s="761"/>
      <c r="L14" s="761"/>
      <c r="M14" s="761"/>
      <c r="N14" s="761"/>
    </row>
    <row r="15" spans="1:14" s="125" customFormat="1" ht="12" customHeight="1">
      <c r="A15" s="1150" t="s">
        <v>1524</v>
      </c>
      <c r="B15" s="1151" t="s">
        <v>1525</v>
      </c>
      <c r="C15" s="1144">
        <v>109</v>
      </c>
      <c r="D15" s="1152"/>
      <c r="E15" s="1153"/>
      <c r="F15" s="1154"/>
      <c r="G15" s="1147">
        <v>109</v>
      </c>
      <c r="H15" s="1155">
        <v>0</v>
      </c>
      <c r="I15" s="761"/>
      <c r="J15" s="761"/>
      <c r="K15" s="761"/>
      <c r="L15" s="761"/>
      <c r="M15" s="761"/>
      <c r="N15" s="761"/>
    </row>
    <row r="16" spans="1:14" s="125" customFormat="1" ht="12" customHeight="1">
      <c r="A16" s="1139">
        <v>110</v>
      </c>
      <c r="B16" s="1140" t="s">
        <v>1441</v>
      </c>
      <c r="C16" s="1141">
        <v>21735</v>
      </c>
      <c r="D16" s="1156">
        <v>27901</v>
      </c>
      <c r="E16" s="1157">
        <v>0</v>
      </c>
      <c r="F16" s="1158"/>
      <c r="G16" s="1141">
        <v>21735</v>
      </c>
      <c r="H16" s="1159">
        <v>27901</v>
      </c>
      <c r="I16" s="761"/>
      <c r="J16" s="761"/>
      <c r="K16" s="761"/>
      <c r="L16" s="761"/>
      <c r="M16" s="761"/>
      <c r="N16" s="761"/>
    </row>
    <row r="17" spans="1:14" s="125" customFormat="1" ht="12" customHeight="1">
      <c r="A17" s="1142" t="s">
        <v>1512</v>
      </c>
      <c r="B17" s="1143" t="s">
        <v>1513</v>
      </c>
      <c r="C17" s="1147">
        <v>16707</v>
      </c>
      <c r="D17" s="1152">
        <v>22142</v>
      </c>
      <c r="E17" s="1160"/>
      <c r="F17" s="1154"/>
      <c r="G17" s="1147">
        <v>16707</v>
      </c>
      <c r="H17" s="1148">
        <v>22142</v>
      </c>
      <c r="I17" s="761"/>
      <c r="J17" s="1326"/>
      <c r="K17" s="761"/>
      <c r="L17" s="761"/>
      <c r="M17" s="761"/>
      <c r="N17" s="761"/>
    </row>
    <row r="18" spans="1:14" s="125" customFormat="1" ht="12" customHeight="1">
      <c r="A18" s="1142" t="s">
        <v>1514</v>
      </c>
      <c r="B18" s="1143" t="s">
        <v>1515</v>
      </c>
      <c r="C18" s="1147">
        <v>1556</v>
      </c>
      <c r="D18" s="1152">
        <v>2098</v>
      </c>
      <c r="E18" s="1160"/>
      <c r="F18" s="1154"/>
      <c r="G18" s="1147">
        <v>1556</v>
      </c>
      <c r="H18" s="1148">
        <v>2098</v>
      </c>
      <c r="I18" s="761"/>
      <c r="J18" s="1326"/>
      <c r="K18" s="761"/>
      <c r="L18" s="761"/>
      <c r="M18" s="761"/>
      <c r="N18" s="761"/>
    </row>
    <row r="19" spans="1:14" s="125" customFormat="1" ht="12" customHeight="1">
      <c r="A19" s="1149" t="s">
        <v>1516</v>
      </c>
      <c r="B19" s="1143" t="s">
        <v>1517</v>
      </c>
      <c r="C19" s="1147">
        <v>482</v>
      </c>
      <c r="D19" s="1152">
        <v>837</v>
      </c>
      <c r="E19" s="1160"/>
      <c r="F19" s="1154"/>
      <c r="G19" s="1147">
        <v>482</v>
      </c>
      <c r="H19" s="1148">
        <v>837</v>
      </c>
      <c r="I19" s="761"/>
      <c r="J19" s="1326"/>
      <c r="K19" s="761"/>
      <c r="L19" s="761"/>
      <c r="M19" s="761"/>
      <c r="N19" s="761"/>
    </row>
    <row r="20" spans="1:14" ht="12" customHeight="1">
      <c r="A20" s="1149" t="s">
        <v>1518</v>
      </c>
      <c r="B20" s="1143" t="s">
        <v>1519</v>
      </c>
      <c r="C20" s="1147">
        <v>502</v>
      </c>
      <c r="D20" s="1152">
        <v>735</v>
      </c>
      <c r="E20" s="1160"/>
      <c r="F20" s="1154"/>
      <c r="G20" s="1147">
        <v>502</v>
      </c>
      <c r="H20" s="1148">
        <v>735</v>
      </c>
      <c r="J20" s="1326"/>
    </row>
    <row r="21" spans="1:14" s="126" customFormat="1" ht="12" customHeight="1">
      <c r="A21" s="1142" t="s">
        <v>1520</v>
      </c>
      <c r="B21" s="1143" t="s">
        <v>1521</v>
      </c>
      <c r="C21" s="1147">
        <v>2183</v>
      </c>
      <c r="D21" s="1152">
        <v>1855</v>
      </c>
      <c r="E21" s="1160"/>
      <c r="F21" s="1154"/>
      <c r="G21" s="1147">
        <v>2183</v>
      </c>
      <c r="H21" s="1148">
        <v>1855</v>
      </c>
      <c r="I21" s="761"/>
      <c r="J21" s="1326"/>
      <c r="K21" s="761"/>
      <c r="L21" s="761"/>
      <c r="M21" s="761"/>
      <c r="N21" s="761"/>
    </row>
    <row r="22" spans="1:14" ht="12" customHeight="1">
      <c r="A22" s="1142" t="s">
        <v>1522</v>
      </c>
      <c r="B22" s="1143" t="s">
        <v>1523</v>
      </c>
      <c r="C22" s="1147">
        <v>305</v>
      </c>
      <c r="D22" s="1152">
        <v>234</v>
      </c>
      <c r="E22" s="1160"/>
      <c r="F22" s="1154"/>
      <c r="G22" s="1147">
        <v>305</v>
      </c>
      <c r="H22" s="1148">
        <v>234</v>
      </c>
      <c r="J22" s="1326"/>
    </row>
    <row r="23" spans="1:14" ht="12" customHeight="1">
      <c r="A23" s="1139">
        <v>130</v>
      </c>
      <c r="B23" s="1140" t="s">
        <v>1442</v>
      </c>
      <c r="C23" s="1141">
        <v>4491</v>
      </c>
      <c r="D23" s="1156">
        <v>8660</v>
      </c>
      <c r="E23" s="1157">
        <v>0</v>
      </c>
      <c r="F23" s="1161"/>
      <c r="G23" s="1141">
        <v>4491</v>
      </c>
      <c r="H23" s="1159">
        <v>8660</v>
      </c>
    </row>
    <row r="24" spans="1:14" ht="12" customHeight="1">
      <c r="A24" s="1162" t="s">
        <v>1526</v>
      </c>
      <c r="B24" s="1143" t="s">
        <v>1527</v>
      </c>
      <c r="C24" s="1147">
        <v>1604</v>
      </c>
      <c r="D24" s="1152">
        <v>2022</v>
      </c>
      <c r="E24" s="1153"/>
      <c r="F24" s="1163"/>
      <c r="G24" s="1147">
        <v>1604</v>
      </c>
      <c r="H24" s="1148">
        <v>2022</v>
      </c>
      <c r="J24" s="1326"/>
    </row>
    <row r="25" spans="1:14" ht="12" customHeight="1">
      <c r="A25" s="1164" t="s">
        <v>1528</v>
      </c>
      <c r="B25" s="122" t="s">
        <v>1529</v>
      </c>
      <c r="C25" s="1147">
        <v>2050</v>
      </c>
      <c r="D25" s="1152">
        <v>4934</v>
      </c>
      <c r="E25" s="1153"/>
      <c r="F25" s="1163"/>
      <c r="G25" s="1147">
        <v>2050</v>
      </c>
      <c r="H25" s="1148">
        <v>4934</v>
      </c>
      <c r="J25" s="1326"/>
    </row>
    <row r="26" spans="1:14" ht="12" customHeight="1">
      <c r="A26" s="1162" t="s">
        <v>1530</v>
      </c>
      <c r="B26" s="1143" t="s">
        <v>1531</v>
      </c>
      <c r="C26" s="1147">
        <v>468</v>
      </c>
      <c r="D26" s="1152">
        <v>1110</v>
      </c>
      <c r="E26" s="1153"/>
      <c r="F26" s="1163"/>
      <c r="G26" s="1147">
        <v>468</v>
      </c>
      <c r="H26" s="1148">
        <v>1110</v>
      </c>
      <c r="J26" s="1326"/>
    </row>
    <row r="27" spans="1:14" ht="12" customHeight="1">
      <c r="A27" s="1164" t="s">
        <v>1532</v>
      </c>
      <c r="B27" s="122" t="s">
        <v>1533</v>
      </c>
      <c r="C27" s="1147">
        <v>15</v>
      </c>
      <c r="D27" s="1152">
        <v>57</v>
      </c>
      <c r="E27" s="1153"/>
      <c r="F27" s="1163"/>
      <c r="G27" s="1147">
        <v>15</v>
      </c>
      <c r="H27" s="1148">
        <v>57</v>
      </c>
      <c r="J27" s="1326"/>
    </row>
    <row r="28" spans="1:14" ht="12" customHeight="1">
      <c r="A28" s="1162" t="s">
        <v>1534</v>
      </c>
      <c r="B28" s="1143" t="s">
        <v>1535</v>
      </c>
      <c r="C28" s="1147">
        <v>157</v>
      </c>
      <c r="D28" s="1152">
        <v>250</v>
      </c>
      <c r="E28" s="1153"/>
      <c r="F28" s="1163"/>
      <c r="G28" s="1147">
        <v>157</v>
      </c>
      <c r="H28" s="1148">
        <v>250</v>
      </c>
      <c r="J28" s="1326"/>
    </row>
    <row r="29" spans="1:14" ht="12" customHeight="1">
      <c r="A29" s="1164" t="s">
        <v>1536</v>
      </c>
      <c r="B29" s="130" t="s">
        <v>1537</v>
      </c>
      <c r="C29" s="1147">
        <v>197</v>
      </c>
      <c r="D29" s="1152">
        <v>287</v>
      </c>
      <c r="E29" s="1160"/>
      <c r="F29" s="1163"/>
      <c r="G29" s="1147">
        <v>197</v>
      </c>
      <c r="H29" s="1148">
        <v>287</v>
      </c>
      <c r="J29" s="1326"/>
    </row>
    <row r="30" spans="1:14" ht="12" customHeight="1">
      <c r="A30" s="1139">
        <v>210</v>
      </c>
      <c r="B30" s="1140" t="s">
        <v>1443</v>
      </c>
      <c r="C30" s="1141">
        <v>21184</v>
      </c>
      <c r="D30" s="1156">
        <v>39462</v>
      </c>
      <c r="E30" s="1157">
        <v>0</v>
      </c>
      <c r="F30" s="1165"/>
      <c r="G30" s="1141">
        <v>21184</v>
      </c>
      <c r="H30" s="1159">
        <v>39462</v>
      </c>
    </row>
    <row r="31" spans="1:14" ht="12" customHeight="1">
      <c r="A31" s="1142" t="s">
        <v>1512</v>
      </c>
      <c r="B31" s="1143" t="s">
        <v>1513</v>
      </c>
      <c r="C31" s="1166">
        <v>1624</v>
      </c>
      <c r="D31" s="1167">
        <v>3448</v>
      </c>
      <c r="E31" s="1153"/>
      <c r="F31" s="1154"/>
      <c r="G31" s="1147">
        <v>1624</v>
      </c>
      <c r="H31" s="1148">
        <v>3448</v>
      </c>
    </row>
    <row r="32" spans="1:14" ht="12" customHeight="1">
      <c r="A32" s="1142" t="s">
        <v>1514</v>
      </c>
      <c r="B32" s="1143" t="s">
        <v>1515</v>
      </c>
      <c r="C32" s="1166">
        <v>16470</v>
      </c>
      <c r="D32" s="1167">
        <v>29390</v>
      </c>
      <c r="E32" s="1153"/>
      <c r="F32" s="1154"/>
      <c r="G32" s="1147">
        <v>16470</v>
      </c>
      <c r="H32" s="1148">
        <v>29390</v>
      </c>
    </row>
    <row r="33" spans="1:11" ht="12" customHeight="1">
      <c r="A33" s="1142" t="s">
        <v>1520</v>
      </c>
      <c r="B33" s="1143" t="s">
        <v>1521</v>
      </c>
      <c r="C33" s="1166">
        <v>594</v>
      </c>
      <c r="D33" s="1167">
        <v>1118</v>
      </c>
      <c r="E33" s="1153"/>
      <c r="F33" s="1154"/>
      <c r="G33" s="1147">
        <v>594</v>
      </c>
      <c r="H33" s="1148">
        <v>1118</v>
      </c>
    </row>
    <row r="34" spans="1:11" ht="12" customHeight="1">
      <c r="A34" s="1142" t="s">
        <v>1522</v>
      </c>
      <c r="B34" s="1143" t="s">
        <v>1523</v>
      </c>
      <c r="C34" s="1166">
        <v>2496</v>
      </c>
      <c r="D34" s="1167">
        <v>5506</v>
      </c>
      <c r="E34" s="1153"/>
      <c r="F34" s="1154"/>
      <c r="G34" s="1147">
        <v>2496</v>
      </c>
      <c r="H34" s="1148">
        <v>5506</v>
      </c>
    </row>
    <row r="35" spans="1:11" ht="12" customHeight="1">
      <c r="A35" s="1139">
        <v>433</v>
      </c>
      <c r="B35" s="1140" t="s">
        <v>1444</v>
      </c>
      <c r="C35" s="1141">
        <v>15378</v>
      </c>
      <c r="D35" s="1156">
        <v>23226</v>
      </c>
      <c r="E35" s="1157">
        <v>0</v>
      </c>
      <c r="F35" s="1158"/>
      <c r="G35" s="1141">
        <v>15378</v>
      </c>
      <c r="H35" s="1168">
        <v>23226</v>
      </c>
    </row>
    <row r="36" spans="1:11" ht="12" customHeight="1">
      <c r="A36" s="1169" t="s">
        <v>1512</v>
      </c>
      <c r="B36" s="1143" t="s">
        <v>1513</v>
      </c>
      <c r="C36" s="1147">
        <v>8591</v>
      </c>
      <c r="D36" s="1152">
        <v>13143</v>
      </c>
      <c r="E36" s="1146"/>
      <c r="F36" s="1154"/>
      <c r="G36" s="1147">
        <v>8591</v>
      </c>
      <c r="H36" s="1148">
        <v>13143</v>
      </c>
    </row>
    <row r="37" spans="1:11" ht="12" customHeight="1">
      <c r="A37" s="1169" t="s">
        <v>1514</v>
      </c>
      <c r="B37" s="1143" t="s">
        <v>1515</v>
      </c>
      <c r="C37" s="1147">
        <v>5508</v>
      </c>
      <c r="D37" s="1152">
        <v>8166</v>
      </c>
      <c r="E37" s="1146"/>
      <c r="F37" s="1154"/>
      <c r="G37" s="1147">
        <v>5508</v>
      </c>
      <c r="H37" s="1148">
        <v>8166</v>
      </c>
    </row>
    <row r="38" spans="1:11" ht="12" customHeight="1">
      <c r="A38" s="1169" t="s">
        <v>1520</v>
      </c>
      <c r="B38" s="1143" t="s">
        <v>1521</v>
      </c>
      <c r="C38" s="1147">
        <v>733</v>
      </c>
      <c r="D38" s="1152">
        <v>906</v>
      </c>
      <c r="E38" s="1146"/>
      <c r="F38" s="1154"/>
      <c r="G38" s="1147">
        <v>733</v>
      </c>
      <c r="H38" s="1148">
        <v>906</v>
      </c>
    </row>
    <row r="39" spans="1:11" ht="12" customHeight="1">
      <c r="A39" s="1169" t="s">
        <v>1522</v>
      </c>
      <c r="B39" s="1143" t="s">
        <v>1523</v>
      </c>
      <c r="C39" s="1147">
        <v>135</v>
      </c>
      <c r="D39" s="1152">
        <v>290</v>
      </c>
      <c r="E39" s="1146"/>
      <c r="F39" s="1163"/>
      <c r="G39" s="1147">
        <v>135</v>
      </c>
      <c r="H39" s="1148">
        <v>290</v>
      </c>
    </row>
    <row r="40" spans="1:11" ht="12" customHeight="1">
      <c r="A40" s="1150" t="s">
        <v>1538</v>
      </c>
      <c r="B40" s="1151" t="s">
        <v>1539</v>
      </c>
      <c r="C40" s="1147">
        <v>0</v>
      </c>
      <c r="D40" s="1152">
        <v>0</v>
      </c>
      <c r="E40" s="1170"/>
      <c r="F40" s="1163"/>
      <c r="G40" s="1147">
        <v>0</v>
      </c>
      <c r="H40" s="1148">
        <v>0</v>
      </c>
    </row>
    <row r="41" spans="1:11" ht="12" customHeight="1">
      <c r="A41" s="1169" t="s">
        <v>1540</v>
      </c>
      <c r="B41" s="1151" t="s">
        <v>1541</v>
      </c>
      <c r="C41" s="1147">
        <v>0</v>
      </c>
      <c r="D41" s="1152">
        <v>0</v>
      </c>
      <c r="E41" s="1170"/>
      <c r="F41" s="1163"/>
      <c r="G41" s="1147">
        <v>0</v>
      </c>
      <c r="H41" s="1148">
        <v>0</v>
      </c>
    </row>
    <row r="42" spans="1:11" ht="12" customHeight="1">
      <c r="A42" s="1169" t="s">
        <v>1542</v>
      </c>
      <c r="B42" s="1151" t="s">
        <v>1541</v>
      </c>
      <c r="C42" s="1147">
        <v>411</v>
      </c>
      <c r="D42" s="1152">
        <v>721</v>
      </c>
      <c r="E42" s="1170"/>
      <c r="F42" s="1163"/>
      <c r="G42" s="1147">
        <v>411</v>
      </c>
      <c r="H42" s="1148">
        <v>721</v>
      </c>
    </row>
    <row r="43" spans="1:11" ht="12" customHeight="1">
      <c r="A43" s="1139">
        <v>422</v>
      </c>
      <c r="B43" s="1140" t="s">
        <v>1445</v>
      </c>
      <c r="C43" s="1141">
        <v>9847</v>
      </c>
      <c r="D43" s="1156">
        <v>12033</v>
      </c>
      <c r="E43" s="1141">
        <v>285</v>
      </c>
      <c r="F43" s="1168"/>
      <c r="G43" s="1141">
        <v>10132</v>
      </c>
      <c r="H43" s="1159">
        <v>12033</v>
      </c>
      <c r="I43" s="1327" t="s">
        <v>7723</v>
      </c>
      <c r="J43" s="1327"/>
      <c r="K43" s="1327"/>
    </row>
    <row r="44" spans="1:11" ht="12" customHeight="1">
      <c r="A44" s="1171" t="s">
        <v>1512</v>
      </c>
      <c r="B44" s="1143" t="s">
        <v>1513</v>
      </c>
      <c r="C44" s="1147">
        <v>5831</v>
      </c>
      <c r="D44" s="1152">
        <v>7433</v>
      </c>
      <c r="E44" s="1172">
        <v>28</v>
      </c>
      <c r="F44" s="1173"/>
      <c r="G44" s="1147">
        <v>5859</v>
      </c>
      <c r="H44" s="1148">
        <v>7433</v>
      </c>
    </row>
    <row r="45" spans="1:11" ht="12" customHeight="1">
      <c r="A45" s="1171" t="s">
        <v>1514</v>
      </c>
      <c r="B45" s="1143" t="s">
        <v>1515</v>
      </c>
      <c r="C45" s="1147">
        <v>3653</v>
      </c>
      <c r="D45" s="1152">
        <v>4357</v>
      </c>
      <c r="E45" s="1172">
        <v>237</v>
      </c>
      <c r="F45" s="1173"/>
      <c r="G45" s="1147">
        <v>3890</v>
      </c>
      <c r="H45" s="1148">
        <v>4357</v>
      </c>
    </row>
    <row r="46" spans="1:11" ht="12" customHeight="1">
      <c r="A46" s="1171" t="s">
        <v>1516</v>
      </c>
      <c r="B46" s="1143" t="s">
        <v>1517</v>
      </c>
      <c r="C46" s="1147">
        <v>1</v>
      </c>
      <c r="D46" s="1152">
        <v>3</v>
      </c>
      <c r="E46" s="1172">
        <v>0</v>
      </c>
      <c r="F46" s="1173"/>
      <c r="G46" s="1147">
        <v>1</v>
      </c>
      <c r="H46" s="1148">
        <v>3</v>
      </c>
    </row>
    <row r="47" spans="1:11" ht="12" customHeight="1">
      <c r="A47" s="1171" t="s">
        <v>1518</v>
      </c>
      <c r="B47" s="1143" t="s">
        <v>1543</v>
      </c>
      <c r="C47" s="1147">
        <v>0</v>
      </c>
      <c r="D47" s="1152">
        <v>190</v>
      </c>
      <c r="E47" s="1172">
        <v>0</v>
      </c>
      <c r="F47" s="1173"/>
      <c r="G47" s="1147">
        <v>0</v>
      </c>
      <c r="H47" s="1148">
        <v>190</v>
      </c>
    </row>
    <row r="48" spans="1:11" ht="12" customHeight="1">
      <c r="A48" s="1171" t="s">
        <v>1520</v>
      </c>
      <c r="B48" s="1143" t="s">
        <v>1521</v>
      </c>
      <c r="C48" s="1147">
        <v>11</v>
      </c>
      <c r="D48" s="1152">
        <v>46</v>
      </c>
      <c r="E48" s="1172">
        <v>17</v>
      </c>
      <c r="F48" s="1173"/>
      <c r="G48" s="1147">
        <v>28</v>
      </c>
      <c r="H48" s="1148">
        <v>46</v>
      </c>
    </row>
    <row r="49" spans="1:10" ht="12" customHeight="1">
      <c r="A49" s="1171" t="s">
        <v>1522</v>
      </c>
      <c r="B49" s="1143" t="s">
        <v>1523</v>
      </c>
      <c r="C49" s="1147">
        <v>6</v>
      </c>
      <c r="D49" s="1152">
        <v>3</v>
      </c>
      <c r="E49" s="1172">
        <v>3</v>
      </c>
      <c r="F49" s="1174"/>
      <c r="G49" s="1147">
        <v>9</v>
      </c>
      <c r="H49" s="1148">
        <v>3</v>
      </c>
    </row>
    <row r="50" spans="1:10" ht="12" customHeight="1">
      <c r="A50" s="1171" t="s">
        <v>1524</v>
      </c>
      <c r="B50" s="1143" t="s">
        <v>1525</v>
      </c>
      <c r="C50" s="1147">
        <v>345</v>
      </c>
      <c r="D50" s="1152">
        <v>1</v>
      </c>
      <c r="E50" s="1172">
        <v>0</v>
      </c>
      <c r="F50" s="1174"/>
      <c r="G50" s="1147">
        <v>345</v>
      </c>
      <c r="H50" s="1148">
        <v>1</v>
      </c>
    </row>
    <row r="51" spans="1:10" ht="12" customHeight="1">
      <c r="A51" s="1139">
        <v>120</v>
      </c>
      <c r="B51" s="1140" t="s">
        <v>1446</v>
      </c>
      <c r="C51" s="1141">
        <v>5964</v>
      </c>
      <c r="D51" s="1156">
        <v>6944</v>
      </c>
      <c r="E51" s="1157">
        <v>0</v>
      </c>
      <c r="F51" s="1158"/>
      <c r="G51" s="1141">
        <v>5964</v>
      </c>
      <c r="H51" s="1159">
        <v>6944</v>
      </c>
    </row>
    <row r="52" spans="1:10" ht="12" customHeight="1">
      <c r="A52" s="1142" t="s">
        <v>1512</v>
      </c>
      <c r="B52" s="1143" t="s">
        <v>1513</v>
      </c>
      <c r="C52" s="1147">
        <v>2687</v>
      </c>
      <c r="D52" s="1152">
        <v>3506</v>
      </c>
      <c r="E52" s="1175"/>
      <c r="F52" s="1154"/>
      <c r="G52" s="1147">
        <v>2687</v>
      </c>
      <c r="H52" s="1148">
        <v>3506</v>
      </c>
      <c r="J52" s="1326"/>
    </row>
    <row r="53" spans="1:10" ht="12" customHeight="1">
      <c r="A53" s="1142" t="s">
        <v>1514</v>
      </c>
      <c r="B53" s="1143" t="s">
        <v>1515</v>
      </c>
      <c r="C53" s="1147">
        <v>1570</v>
      </c>
      <c r="D53" s="1152">
        <v>1010</v>
      </c>
      <c r="E53" s="1175"/>
      <c r="F53" s="1154"/>
      <c r="G53" s="1147">
        <v>1570</v>
      </c>
      <c r="H53" s="1148">
        <v>1010</v>
      </c>
      <c r="J53" s="1326"/>
    </row>
    <row r="54" spans="1:10" ht="12" customHeight="1">
      <c r="A54" s="1142" t="s">
        <v>1520</v>
      </c>
      <c r="B54" s="1143" t="s">
        <v>1521</v>
      </c>
      <c r="C54" s="1147">
        <v>1423</v>
      </c>
      <c r="D54" s="1152">
        <v>2057</v>
      </c>
      <c r="E54" s="1175"/>
      <c r="F54" s="1154"/>
      <c r="G54" s="1147">
        <v>1423</v>
      </c>
      <c r="H54" s="1148">
        <v>2057</v>
      </c>
      <c r="J54" s="1326"/>
    </row>
    <row r="55" spans="1:10" ht="12" customHeight="1">
      <c r="A55" s="1142" t="s">
        <v>1522</v>
      </c>
      <c r="B55" s="1143" t="s">
        <v>1523</v>
      </c>
      <c r="C55" s="1147">
        <v>284</v>
      </c>
      <c r="D55" s="1152">
        <v>371</v>
      </c>
      <c r="E55" s="1175"/>
      <c r="F55" s="1154"/>
      <c r="G55" s="1147">
        <v>284</v>
      </c>
      <c r="H55" s="1148">
        <v>371</v>
      </c>
      <c r="J55" s="1326"/>
    </row>
    <row r="56" spans="1:10" ht="12" customHeight="1">
      <c r="A56" s="1139">
        <v>313</v>
      </c>
      <c r="B56" s="1176" t="s">
        <v>1492</v>
      </c>
      <c r="C56" s="1141">
        <v>5579</v>
      </c>
      <c r="D56" s="1156">
        <v>9627</v>
      </c>
      <c r="E56" s="1157">
        <v>0</v>
      </c>
      <c r="F56" s="1161"/>
      <c r="G56" s="1141">
        <v>5579</v>
      </c>
      <c r="H56" s="1159">
        <v>9627</v>
      </c>
    </row>
    <row r="57" spans="1:10" ht="12" customHeight="1">
      <c r="A57" s="1177" t="s">
        <v>1512</v>
      </c>
      <c r="B57" s="1143" t="s">
        <v>1513</v>
      </c>
      <c r="C57" s="1147">
        <v>2916</v>
      </c>
      <c r="D57" s="1152">
        <v>5971</v>
      </c>
      <c r="E57" s="1160"/>
      <c r="F57" s="1155"/>
      <c r="G57" s="1147">
        <v>2916</v>
      </c>
      <c r="H57" s="1148">
        <v>5971</v>
      </c>
      <c r="J57" s="1326"/>
    </row>
    <row r="58" spans="1:10" ht="12" customHeight="1">
      <c r="A58" s="1177" t="s">
        <v>1514</v>
      </c>
      <c r="B58" s="1143" t="s">
        <v>1515</v>
      </c>
      <c r="C58" s="1147">
        <v>243</v>
      </c>
      <c r="D58" s="1152">
        <v>337</v>
      </c>
      <c r="E58" s="1160"/>
      <c r="F58" s="1155"/>
      <c r="G58" s="1147">
        <v>243</v>
      </c>
      <c r="H58" s="1148">
        <v>337</v>
      </c>
      <c r="J58" s="1326"/>
    </row>
    <row r="59" spans="1:10" ht="12" customHeight="1">
      <c r="A59" s="1177" t="s">
        <v>1520</v>
      </c>
      <c r="B59" s="1143" t="s">
        <v>1521</v>
      </c>
      <c r="C59" s="1147">
        <v>2352</v>
      </c>
      <c r="D59" s="1152">
        <v>3257</v>
      </c>
      <c r="E59" s="1160"/>
      <c r="F59" s="1155"/>
      <c r="G59" s="1147">
        <v>2352</v>
      </c>
      <c r="H59" s="1148">
        <v>3257</v>
      </c>
      <c r="J59" s="1326"/>
    </row>
    <row r="60" spans="1:10" ht="12" customHeight="1">
      <c r="A60" s="1177" t="s">
        <v>1522</v>
      </c>
      <c r="B60" s="1143" t="s">
        <v>1523</v>
      </c>
      <c r="C60" s="1147">
        <v>68</v>
      </c>
      <c r="D60" s="1152">
        <v>62</v>
      </c>
      <c r="E60" s="1160"/>
      <c r="F60" s="1155"/>
      <c r="G60" s="1147">
        <v>68</v>
      </c>
      <c r="H60" s="1148">
        <v>62</v>
      </c>
      <c r="J60" s="1326"/>
    </row>
    <row r="61" spans="1:10" ht="12" customHeight="1">
      <c r="A61" s="1178">
        <v>204</v>
      </c>
      <c r="B61" s="1179" t="s">
        <v>1544</v>
      </c>
      <c r="C61" s="1180">
        <v>1088</v>
      </c>
      <c r="D61" s="1181">
        <v>1762</v>
      </c>
      <c r="E61" s="1182">
        <v>0</v>
      </c>
      <c r="F61" s="1183"/>
      <c r="G61" s="1180">
        <v>1088</v>
      </c>
      <c r="H61" s="1181">
        <v>1762</v>
      </c>
    </row>
    <row r="62" spans="1:10" ht="12" customHeight="1">
      <c r="A62" s="1184" t="s">
        <v>1545</v>
      </c>
      <c r="B62" s="1143" t="s">
        <v>1546</v>
      </c>
      <c r="C62" s="1147">
        <v>790</v>
      </c>
      <c r="D62" s="1152">
        <v>1305</v>
      </c>
      <c r="E62" s="1160"/>
      <c r="F62" s="1155"/>
      <c r="G62" s="1147">
        <v>790</v>
      </c>
      <c r="H62" s="1148">
        <v>1305</v>
      </c>
      <c r="J62" s="1326"/>
    </row>
    <row r="63" spans="1:10" ht="12" customHeight="1">
      <c r="A63" s="1184" t="s">
        <v>1547</v>
      </c>
      <c r="B63" s="1143" t="s">
        <v>1548</v>
      </c>
      <c r="C63" s="1147">
        <v>298</v>
      </c>
      <c r="D63" s="1152">
        <v>457</v>
      </c>
      <c r="E63" s="1160"/>
      <c r="F63" s="1155"/>
      <c r="G63" s="1147">
        <v>298</v>
      </c>
      <c r="H63" s="1148">
        <v>457</v>
      </c>
      <c r="J63" s="1326"/>
    </row>
    <row r="64" spans="1:10" ht="12" customHeight="1">
      <c r="A64" s="1139">
        <v>2026</v>
      </c>
      <c r="B64" s="1140" t="s">
        <v>1549</v>
      </c>
      <c r="C64" s="1141">
        <v>4419</v>
      </c>
      <c r="D64" s="1156">
        <v>5727</v>
      </c>
      <c r="E64" s="1157">
        <v>0</v>
      </c>
      <c r="F64" s="1158"/>
      <c r="G64" s="1141">
        <v>4419</v>
      </c>
      <c r="H64" s="1159">
        <v>5727</v>
      </c>
    </row>
    <row r="65" spans="1:10" ht="12" customHeight="1">
      <c r="A65" s="1185" t="s">
        <v>1512</v>
      </c>
      <c r="B65" s="1186" t="s">
        <v>1513</v>
      </c>
      <c r="C65" s="1147">
        <v>1172</v>
      </c>
      <c r="D65" s="1152">
        <v>4931</v>
      </c>
      <c r="E65" s="1175"/>
      <c r="F65" s="1154"/>
      <c r="G65" s="1147">
        <v>1172</v>
      </c>
      <c r="H65" s="1148">
        <v>4931</v>
      </c>
      <c r="J65" s="1326"/>
    </row>
    <row r="66" spans="1:10" ht="12" customHeight="1">
      <c r="A66" s="1185" t="s">
        <v>1514</v>
      </c>
      <c r="B66" s="1186" t="s">
        <v>1515</v>
      </c>
      <c r="C66" s="1147">
        <v>3122</v>
      </c>
      <c r="D66" s="1152">
        <v>330</v>
      </c>
      <c r="E66" s="1175"/>
      <c r="F66" s="1154"/>
      <c r="G66" s="1147">
        <v>3122</v>
      </c>
      <c r="H66" s="1148">
        <v>330</v>
      </c>
      <c r="J66" s="1326"/>
    </row>
    <row r="67" spans="1:10" ht="12" customHeight="1">
      <c r="A67" s="1149" t="s">
        <v>1516</v>
      </c>
      <c r="B67" s="1186" t="s">
        <v>1517</v>
      </c>
      <c r="C67" s="1147">
        <v>49</v>
      </c>
      <c r="D67" s="1152">
        <v>395</v>
      </c>
      <c r="E67" s="1175"/>
      <c r="F67" s="1154"/>
      <c r="G67" s="1147">
        <v>49</v>
      </c>
      <c r="H67" s="1148">
        <v>395</v>
      </c>
      <c r="J67" s="1326"/>
    </row>
    <row r="68" spans="1:10" ht="12" customHeight="1">
      <c r="A68" s="1185" t="s">
        <v>1518</v>
      </c>
      <c r="B68" s="1186" t="s">
        <v>1519</v>
      </c>
      <c r="C68" s="1147">
        <v>25</v>
      </c>
      <c r="D68" s="1152">
        <v>30</v>
      </c>
      <c r="E68" s="1175"/>
      <c r="F68" s="1154"/>
      <c r="G68" s="1147">
        <v>25</v>
      </c>
      <c r="H68" s="1148">
        <v>30</v>
      </c>
      <c r="J68" s="1326"/>
    </row>
    <row r="69" spans="1:10" ht="12" customHeight="1">
      <c r="A69" s="1185" t="s">
        <v>1520</v>
      </c>
      <c r="B69" s="1186" t="s">
        <v>1521</v>
      </c>
      <c r="C69" s="1147">
        <v>45</v>
      </c>
      <c r="D69" s="1152">
        <v>40</v>
      </c>
      <c r="E69" s="1175"/>
      <c r="F69" s="1154"/>
      <c r="G69" s="1147">
        <v>45</v>
      </c>
      <c r="H69" s="1148">
        <v>40</v>
      </c>
      <c r="J69" s="1326"/>
    </row>
    <row r="70" spans="1:10" ht="12" customHeight="1">
      <c r="A70" s="1185" t="s">
        <v>1522</v>
      </c>
      <c r="B70" s="1186" t="s">
        <v>1523</v>
      </c>
      <c r="C70" s="1147">
        <v>6</v>
      </c>
      <c r="D70" s="1152">
        <v>1</v>
      </c>
      <c r="E70" s="1175"/>
      <c r="F70" s="1154"/>
      <c r="G70" s="1147">
        <v>6</v>
      </c>
      <c r="H70" s="1148">
        <v>1</v>
      </c>
      <c r="J70" s="1326"/>
    </row>
    <row r="71" spans="1:10" ht="12" customHeight="1">
      <c r="A71" s="1139">
        <v>2008</v>
      </c>
      <c r="B71" s="1140" t="s">
        <v>1493</v>
      </c>
      <c r="C71" s="1141">
        <v>3217</v>
      </c>
      <c r="D71" s="1156">
        <v>5329</v>
      </c>
      <c r="E71" s="1157">
        <v>0</v>
      </c>
      <c r="F71" s="1158"/>
      <c r="G71" s="1141">
        <v>3217</v>
      </c>
      <c r="H71" s="1168">
        <v>5329</v>
      </c>
    </row>
    <row r="72" spans="1:10" ht="12" customHeight="1">
      <c r="A72" s="1169" t="s">
        <v>1512</v>
      </c>
      <c r="B72" s="1143" t="s">
        <v>1513</v>
      </c>
      <c r="C72" s="1147">
        <v>1344</v>
      </c>
      <c r="D72" s="1152">
        <v>2397</v>
      </c>
      <c r="E72" s="1160"/>
      <c r="F72" s="1163"/>
      <c r="G72" s="1147">
        <v>1344</v>
      </c>
      <c r="H72" s="1148">
        <v>2397</v>
      </c>
      <c r="J72" s="1326"/>
    </row>
    <row r="73" spans="1:10" ht="12" customHeight="1">
      <c r="A73" s="1169" t="s">
        <v>1514</v>
      </c>
      <c r="B73" s="1143" t="s">
        <v>1515</v>
      </c>
      <c r="C73" s="1147">
        <v>1777</v>
      </c>
      <c r="D73" s="1152">
        <v>2814</v>
      </c>
      <c r="E73" s="1160"/>
      <c r="F73" s="1163"/>
      <c r="G73" s="1147">
        <v>1777</v>
      </c>
      <c r="H73" s="1148">
        <v>2814</v>
      </c>
      <c r="J73" s="1326"/>
    </row>
    <row r="74" spans="1:10" ht="12" customHeight="1">
      <c r="A74" s="1187" t="s">
        <v>1516</v>
      </c>
      <c r="B74" s="1186" t="s">
        <v>1517</v>
      </c>
      <c r="C74" s="1147">
        <v>2</v>
      </c>
      <c r="D74" s="1152">
        <v>12</v>
      </c>
      <c r="E74" s="1160"/>
      <c r="F74" s="1163"/>
      <c r="G74" s="1147">
        <v>2</v>
      </c>
      <c r="H74" s="1148">
        <v>12</v>
      </c>
      <c r="J74" s="1326"/>
    </row>
    <row r="75" spans="1:10" ht="12" customHeight="1">
      <c r="A75" s="1188" t="s">
        <v>1518</v>
      </c>
      <c r="B75" s="1186" t="s">
        <v>1519</v>
      </c>
      <c r="C75" s="1147">
        <v>43</v>
      </c>
      <c r="D75" s="1152">
        <v>92</v>
      </c>
      <c r="E75" s="1160"/>
      <c r="F75" s="1163"/>
      <c r="G75" s="1147">
        <v>43</v>
      </c>
      <c r="H75" s="1148">
        <v>92</v>
      </c>
      <c r="J75" s="1326"/>
    </row>
    <row r="76" spans="1:10" ht="12" customHeight="1">
      <c r="A76" s="1169" t="s">
        <v>1520</v>
      </c>
      <c r="B76" s="1143" t="s">
        <v>1521</v>
      </c>
      <c r="C76" s="1147">
        <v>10</v>
      </c>
      <c r="D76" s="1152">
        <v>7</v>
      </c>
      <c r="E76" s="1160"/>
      <c r="F76" s="1163"/>
      <c r="G76" s="1147">
        <v>10</v>
      </c>
      <c r="H76" s="1148">
        <v>7</v>
      </c>
      <c r="J76" s="1326"/>
    </row>
    <row r="77" spans="1:10" ht="12" customHeight="1">
      <c r="A77" s="1169" t="s">
        <v>1522</v>
      </c>
      <c r="B77" s="1143" t="s">
        <v>1523</v>
      </c>
      <c r="C77" s="1147">
        <v>41</v>
      </c>
      <c r="D77" s="1152">
        <v>7</v>
      </c>
      <c r="E77" s="1160"/>
      <c r="F77" s="1163"/>
      <c r="G77" s="1147">
        <v>41</v>
      </c>
      <c r="H77" s="1148">
        <v>7</v>
      </c>
      <c r="J77" s="1326"/>
    </row>
    <row r="78" spans="1:10" ht="12" customHeight="1">
      <c r="A78" s="1139">
        <v>2014</v>
      </c>
      <c r="B78" s="1140" t="s">
        <v>1550</v>
      </c>
      <c r="C78" s="1141">
        <v>1887</v>
      </c>
      <c r="D78" s="1156">
        <v>19843</v>
      </c>
      <c r="E78" s="1157">
        <v>0</v>
      </c>
      <c r="F78" s="1158"/>
      <c r="G78" s="1141">
        <v>1887</v>
      </c>
      <c r="H78" s="1159">
        <v>19843</v>
      </c>
    </row>
    <row r="79" spans="1:10" ht="12" customHeight="1">
      <c r="A79" s="1189" t="s">
        <v>1512</v>
      </c>
      <c r="B79" s="1143" t="s">
        <v>1513</v>
      </c>
      <c r="C79" s="1147">
        <v>1694</v>
      </c>
      <c r="D79" s="1152">
        <v>18059</v>
      </c>
      <c r="E79" s="1160"/>
      <c r="F79" s="1163"/>
      <c r="G79" s="1147">
        <v>1694</v>
      </c>
      <c r="H79" s="1148">
        <v>18059</v>
      </c>
      <c r="J79" s="1326"/>
    </row>
    <row r="80" spans="1:10" ht="12" customHeight="1">
      <c r="A80" s="1189" t="s">
        <v>1520</v>
      </c>
      <c r="B80" s="124" t="s">
        <v>1521</v>
      </c>
      <c r="C80" s="1147">
        <v>193</v>
      </c>
      <c r="D80" s="1152">
        <v>1784</v>
      </c>
      <c r="E80" s="1160"/>
      <c r="F80" s="1163"/>
      <c r="G80" s="1147">
        <v>193</v>
      </c>
      <c r="H80" s="1148">
        <v>1784</v>
      </c>
      <c r="J80" s="1326"/>
    </row>
    <row r="81" spans="1:8" ht="12" customHeight="1">
      <c r="A81" s="1190" t="s">
        <v>1476</v>
      </c>
      <c r="B81" s="1190" t="s">
        <v>1476</v>
      </c>
      <c r="C81" s="1191">
        <v>115805</v>
      </c>
      <c r="D81" s="1192">
        <v>193829</v>
      </c>
      <c r="E81" s="1193">
        <v>285</v>
      </c>
      <c r="F81" s="1194"/>
      <c r="G81" s="1193">
        <v>116090</v>
      </c>
      <c r="H81" s="1159">
        <v>193829</v>
      </c>
    </row>
    <row r="82" spans="1:8" ht="12" customHeight="1">
      <c r="A82" s="1195" t="s">
        <v>1551</v>
      </c>
      <c r="B82" s="1196"/>
      <c r="C82" s="1197"/>
      <c r="D82" s="1198"/>
      <c r="E82" s="1199"/>
      <c r="F82" s="1198"/>
      <c r="G82" s="1200"/>
      <c r="H82" s="1201"/>
    </row>
    <row r="83" spans="1:8" ht="12" customHeight="1">
      <c r="A83" s="1202" t="s">
        <v>1512</v>
      </c>
      <c r="B83" s="1203" t="s">
        <v>1513</v>
      </c>
      <c r="C83" s="1204">
        <v>0</v>
      </c>
      <c r="D83" s="1205">
        <v>10</v>
      </c>
      <c r="E83" s="1206"/>
      <c r="F83" s="1201"/>
      <c r="G83" s="1200">
        <v>0</v>
      </c>
      <c r="H83" s="1201">
        <v>10</v>
      </c>
    </row>
    <row r="84" spans="1:8" ht="12" customHeight="1">
      <c r="A84" s="1207" t="s">
        <v>1514</v>
      </c>
      <c r="B84" s="1203" t="s">
        <v>1515</v>
      </c>
      <c r="C84" s="1204">
        <v>0</v>
      </c>
      <c r="D84" s="1205">
        <v>10</v>
      </c>
      <c r="E84" s="1206"/>
      <c r="F84" s="1201"/>
      <c r="G84" s="1200">
        <v>0</v>
      </c>
      <c r="H84" s="1201">
        <v>10</v>
      </c>
    </row>
    <row r="85" spans="1:8" ht="12" customHeight="1">
      <c r="A85" s="1207">
        <v>280005</v>
      </c>
      <c r="B85" s="1208" t="s">
        <v>1573</v>
      </c>
      <c r="C85" s="1204">
        <v>0</v>
      </c>
      <c r="D85" s="1205">
        <v>10</v>
      </c>
      <c r="E85" s="1206"/>
      <c r="F85" s="1201"/>
      <c r="G85" s="1200">
        <v>0</v>
      </c>
      <c r="H85" s="1201">
        <v>10</v>
      </c>
    </row>
    <row r="86" spans="1:8" ht="12" customHeight="1">
      <c r="A86" s="1209">
        <v>280006</v>
      </c>
      <c r="B86" s="1210" t="s">
        <v>1552</v>
      </c>
      <c r="C86" s="1204">
        <v>97</v>
      </c>
      <c r="D86" s="1205">
        <v>24</v>
      </c>
      <c r="E86" s="1206"/>
      <c r="F86" s="1201"/>
      <c r="G86" s="1200">
        <v>97</v>
      </c>
      <c r="H86" s="1201">
        <v>24</v>
      </c>
    </row>
    <row r="87" spans="1:8" ht="12" customHeight="1">
      <c r="A87" s="1209">
        <v>280007</v>
      </c>
      <c r="B87" s="1210" t="s">
        <v>1553</v>
      </c>
      <c r="C87" s="1204">
        <v>23</v>
      </c>
      <c r="D87" s="1211">
        <v>8</v>
      </c>
      <c r="E87" s="764"/>
      <c r="F87" s="765"/>
      <c r="G87" s="1200">
        <v>23</v>
      </c>
      <c r="H87" s="1201">
        <v>8</v>
      </c>
    </row>
    <row r="88" spans="1:8" ht="12" customHeight="1" thickBot="1">
      <c r="A88" s="1212">
        <v>280008</v>
      </c>
      <c r="B88" s="766" t="s">
        <v>1574</v>
      </c>
      <c r="C88" s="1204">
        <v>0</v>
      </c>
      <c r="D88" s="1213">
        <v>10</v>
      </c>
      <c r="E88" s="767"/>
      <c r="F88" s="768"/>
      <c r="G88" s="1200">
        <v>0</v>
      </c>
      <c r="H88" s="1201">
        <v>10</v>
      </c>
    </row>
    <row r="89" spans="1:8" ht="12" customHeight="1" thickBot="1">
      <c r="A89" s="583" t="s">
        <v>1476</v>
      </c>
      <c r="B89" s="584"/>
      <c r="C89" s="585">
        <v>120</v>
      </c>
      <c r="D89" s="586">
        <v>72</v>
      </c>
      <c r="E89" s="587">
        <v>0</v>
      </c>
      <c r="F89" s="586">
        <v>0</v>
      </c>
      <c r="G89" s="588">
        <v>120</v>
      </c>
      <c r="H89" s="586">
        <v>72</v>
      </c>
    </row>
    <row r="90" spans="1:8" ht="12" customHeight="1">
      <c r="A90" s="589" t="s">
        <v>1554</v>
      </c>
      <c r="B90" s="590"/>
      <c r="C90" s="591">
        <v>115925</v>
      </c>
      <c r="D90" s="592">
        <v>193901</v>
      </c>
      <c r="E90" s="593">
        <v>285</v>
      </c>
      <c r="F90" s="592">
        <v>0</v>
      </c>
      <c r="G90" s="594">
        <v>116210</v>
      </c>
      <c r="H90" s="592">
        <v>193901</v>
      </c>
    </row>
  </sheetData>
  <mergeCells count="5">
    <mergeCell ref="A6:A7"/>
    <mergeCell ref="B6:B7"/>
    <mergeCell ref="C6:D6"/>
    <mergeCell ref="E6:F6"/>
    <mergeCell ref="G6:H6"/>
  </mergeCells>
  <pageMargins left="0.2" right="0.19" top="0.44" bottom="0.19" header="0.44" footer="0.2"/>
  <pageSetup paperSize="9" scale="80" orientation="portrait" verticalDpi="1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94EA-8093-43A2-B9EE-AFD5A80B211C}">
  <sheetPr>
    <tabColor theme="4" tint="0.39997558519241921"/>
  </sheetPr>
  <dimension ref="A1:S170"/>
  <sheetViews>
    <sheetView workbookViewId="0">
      <selection activeCell="S15" sqref="S15"/>
    </sheetView>
  </sheetViews>
  <sheetFormatPr defaultRowHeight="12.75"/>
  <cols>
    <col min="1" max="1" width="4.28515625" style="72" customWidth="1"/>
    <col min="2" max="2" width="7.7109375" style="72" customWidth="1"/>
    <col min="3" max="3" width="24.5703125" style="72" customWidth="1"/>
    <col min="4" max="4" width="9.7109375" style="72" customWidth="1"/>
    <col min="5" max="5" width="8.28515625" style="72" customWidth="1"/>
    <col min="6" max="6" width="10.7109375" style="72" customWidth="1"/>
    <col min="7" max="7" width="9.5703125" style="134" customWidth="1"/>
    <col min="8" max="8" width="10.5703125" style="72" customWidth="1"/>
    <col min="9" max="9" width="9.85546875" style="134" customWidth="1"/>
    <col min="10" max="10" width="9.85546875" style="72" customWidth="1"/>
    <col min="11" max="11" width="10.140625" style="134" customWidth="1"/>
    <col min="12" max="12" width="9.42578125" style="72" customWidth="1"/>
    <col min="13" max="13" width="10.28515625" style="134" customWidth="1"/>
    <col min="14" max="14" width="8.28515625" style="72" customWidth="1"/>
    <col min="15" max="15" width="9.85546875" style="134" customWidth="1"/>
    <col min="16" max="16" width="5.7109375" style="72" customWidth="1"/>
    <col min="17" max="18" width="9.85546875" style="72" customWidth="1"/>
    <col min="19" max="19" width="5.7109375" style="72" customWidth="1"/>
    <col min="20" max="250" width="9.140625" style="72"/>
    <col min="251" max="251" width="4.28515625" style="72" customWidth="1"/>
    <col min="252" max="252" width="7.7109375" style="72" customWidth="1"/>
    <col min="253" max="253" width="24.5703125" style="72" customWidth="1"/>
    <col min="254" max="254" width="9.7109375" style="72" customWidth="1"/>
    <col min="255" max="255" width="9.5703125" style="72" customWidth="1"/>
    <col min="256" max="256" width="10.7109375" style="72" customWidth="1"/>
    <col min="257" max="257" width="9.5703125" style="72" customWidth="1"/>
    <col min="258" max="258" width="10.5703125" style="72" customWidth="1"/>
    <col min="259" max="260" width="9.85546875" style="72" customWidth="1"/>
    <col min="261" max="261" width="10.140625" style="72" customWidth="1"/>
    <col min="262" max="262" width="9.42578125" style="72" customWidth="1"/>
    <col min="263" max="263" width="10.28515625" style="72" customWidth="1"/>
    <col min="264" max="265" width="9.85546875" style="72" customWidth="1"/>
    <col min="266" max="266" width="5.7109375" style="72" customWidth="1"/>
    <col min="267" max="268" width="9.85546875" style="72" customWidth="1"/>
    <col min="269" max="269" width="5.7109375" style="72" customWidth="1"/>
    <col min="270" max="506" width="9.140625" style="72"/>
    <col min="507" max="507" width="4.28515625" style="72" customWidth="1"/>
    <col min="508" max="508" width="7.7109375" style="72" customWidth="1"/>
    <col min="509" max="509" width="24.5703125" style="72" customWidth="1"/>
    <col min="510" max="510" width="9.7109375" style="72" customWidth="1"/>
    <col min="511" max="511" width="9.5703125" style="72" customWidth="1"/>
    <col min="512" max="512" width="10.7109375" style="72" customWidth="1"/>
    <col min="513" max="513" width="9.5703125" style="72" customWidth="1"/>
    <col min="514" max="514" width="10.5703125" style="72" customWidth="1"/>
    <col min="515" max="516" width="9.85546875" style="72" customWidth="1"/>
    <col min="517" max="517" width="10.140625" style="72" customWidth="1"/>
    <col min="518" max="518" width="9.42578125" style="72" customWidth="1"/>
    <col min="519" max="519" width="10.28515625" style="72" customWidth="1"/>
    <col min="520" max="521" width="9.85546875" style="72" customWidth="1"/>
    <col min="522" max="522" width="5.7109375" style="72" customWidth="1"/>
    <col min="523" max="524" width="9.85546875" style="72" customWidth="1"/>
    <col min="525" max="525" width="5.7109375" style="72" customWidth="1"/>
    <col min="526" max="762" width="9.140625" style="72"/>
    <col min="763" max="763" width="4.28515625" style="72" customWidth="1"/>
    <col min="764" max="764" width="7.7109375" style="72" customWidth="1"/>
    <col min="765" max="765" width="24.5703125" style="72" customWidth="1"/>
    <col min="766" max="766" width="9.7109375" style="72" customWidth="1"/>
    <col min="767" max="767" width="9.5703125" style="72" customWidth="1"/>
    <col min="768" max="768" width="10.7109375" style="72" customWidth="1"/>
    <col min="769" max="769" width="9.5703125" style="72" customWidth="1"/>
    <col min="770" max="770" width="10.5703125" style="72" customWidth="1"/>
    <col min="771" max="772" width="9.85546875" style="72" customWidth="1"/>
    <col min="773" max="773" width="10.140625" style="72" customWidth="1"/>
    <col min="774" max="774" width="9.42578125" style="72" customWidth="1"/>
    <col min="775" max="775" width="10.28515625" style="72" customWidth="1"/>
    <col min="776" max="777" width="9.85546875" style="72" customWidth="1"/>
    <col min="778" max="778" width="5.7109375" style="72" customWidth="1"/>
    <col min="779" max="780" width="9.85546875" style="72" customWidth="1"/>
    <col min="781" max="781" width="5.7109375" style="72" customWidth="1"/>
    <col min="782" max="1018" width="9.140625" style="72"/>
    <col min="1019" max="1019" width="4.28515625" style="72" customWidth="1"/>
    <col min="1020" max="1020" width="7.7109375" style="72" customWidth="1"/>
    <col min="1021" max="1021" width="24.5703125" style="72" customWidth="1"/>
    <col min="1022" max="1022" width="9.7109375" style="72" customWidth="1"/>
    <col min="1023" max="1023" width="9.5703125" style="72" customWidth="1"/>
    <col min="1024" max="1024" width="10.7109375" style="72" customWidth="1"/>
    <col min="1025" max="1025" width="9.5703125" style="72" customWidth="1"/>
    <col min="1026" max="1026" width="10.5703125" style="72" customWidth="1"/>
    <col min="1027" max="1028" width="9.85546875" style="72" customWidth="1"/>
    <col min="1029" max="1029" width="10.140625" style="72" customWidth="1"/>
    <col min="1030" max="1030" width="9.42578125" style="72" customWidth="1"/>
    <col min="1031" max="1031" width="10.28515625" style="72" customWidth="1"/>
    <col min="1032" max="1033" width="9.85546875" style="72" customWidth="1"/>
    <col min="1034" max="1034" width="5.7109375" style="72" customWidth="1"/>
    <col min="1035" max="1036" width="9.85546875" style="72" customWidth="1"/>
    <col min="1037" max="1037" width="5.7109375" style="72" customWidth="1"/>
    <col min="1038" max="1274" width="9.140625" style="72"/>
    <col min="1275" max="1275" width="4.28515625" style="72" customWidth="1"/>
    <col min="1276" max="1276" width="7.7109375" style="72" customWidth="1"/>
    <col min="1277" max="1277" width="24.5703125" style="72" customWidth="1"/>
    <col min="1278" max="1278" width="9.7109375" style="72" customWidth="1"/>
    <col min="1279" max="1279" width="9.5703125" style="72" customWidth="1"/>
    <col min="1280" max="1280" width="10.7109375" style="72" customWidth="1"/>
    <col min="1281" max="1281" width="9.5703125" style="72" customWidth="1"/>
    <col min="1282" max="1282" width="10.5703125" style="72" customWidth="1"/>
    <col min="1283" max="1284" width="9.85546875" style="72" customWidth="1"/>
    <col min="1285" max="1285" width="10.140625" style="72" customWidth="1"/>
    <col min="1286" max="1286" width="9.42578125" style="72" customWidth="1"/>
    <col min="1287" max="1287" width="10.28515625" style="72" customWidth="1"/>
    <col min="1288" max="1289" width="9.85546875" style="72" customWidth="1"/>
    <col min="1290" max="1290" width="5.7109375" style="72" customWidth="1"/>
    <col min="1291" max="1292" width="9.85546875" style="72" customWidth="1"/>
    <col min="1293" max="1293" width="5.7109375" style="72" customWidth="1"/>
    <col min="1294" max="1530" width="9.140625" style="72"/>
    <col min="1531" max="1531" width="4.28515625" style="72" customWidth="1"/>
    <col min="1532" max="1532" width="7.7109375" style="72" customWidth="1"/>
    <col min="1533" max="1533" width="24.5703125" style="72" customWidth="1"/>
    <col min="1534" max="1534" width="9.7109375" style="72" customWidth="1"/>
    <col min="1535" max="1535" width="9.5703125" style="72" customWidth="1"/>
    <col min="1536" max="1536" width="10.7109375" style="72" customWidth="1"/>
    <col min="1537" max="1537" width="9.5703125" style="72" customWidth="1"/>
    <col min="1538" max="1538" width="10.5703125" style="72" customWidth="1"/>
    <col min="1539" max="1540" width="9.85546875" style="72" customWidth="1"/>
    <col min="1541" max="1541" width="10.140625" style="72" customWidth="1"/>
    <col min="1542" max="1542" width="9.42578125" style="72" customWidth="1"/>
    <col min="1543" max="1543" width="10.28515625" style="72" customWidth="1"/>
    <col min="1544" max="1545" width="9.85546875" style="72" customWidth="1"/>
    <col min="1546" max="1546" width="5.7109375" style="72" customWidth="1"/>
    <col min="1547" max="1548" width="9.85546875" style="72" customWidth="1"/>
    <col min="1549" max="1549" width="5.7109375" style="72" customWidth="1"/>
    <col min="1550" max="1786" width="9.140625" style="72"/>
    <col min="1787" max="1787" width="4.28515625" style="72" customWidth="1"/>
    <col min="1788" max="1788" width="7.7109375" style="72" customWidth="1"/>
    <col min="1789" max="1789" width="24.5703125" style="72" customWidth="1"/>
    <col min="1790" max="1790" width="9.7109375" style="72" customWidth="1"/>
    <col min="1791" max="1791" width="9.5703125" style="72" customWidth="1"/>
    <col min="1792" max="1792" width="10.7109375" style="72" customWidth="1"/>
    <col min="1793" max="1793" width="9.5703125" style="72" customWidth="1"/>
    <col min="1794" max="1794" width="10.5703125" style="72" customWidth="1"/>
    <col min="1795" max="1796" width="9.85546875" style="72" customWidth="1"/>
    <col min="1797" max="1797" width="10.140625" style="72" customWidth="1"/>
    <col min="1798" max="1798" width="9.42578125" style="72" customWidth="1"/>
    <col min="1799" max="1799" width="10.28515625" style="72" customWidth="1"/>
    <col min="1800" max="1801" width="9.85546875" style="72" customWidth="1"/>
    <col min="1802" max="1802" width="5.7109375" style="72" customWidth="1"/>
    <col min="1803" max="1804" width="9.85546875" style="72" customWidth="1"/>
    <col min="1805" max="1805" width="5.7109375" style="72" customWidth="1"/>
    <col min="1806" max="2042" width="9.140625" style="72"/>
    <col min="2043" max="2043" width="4.28515625" style="72" customWidth="1"/>
    <col min="2044" max="2044" width="7.7109375" style="72" customWidth="1"/>
    <col min="2045" max="2045" width="24.5703125" style="72" customWidth="1"/>
    <col min="2046" max="2046" width="9.7109375" style="72" customWidth="1"/>
    <col min="2047" max="2047" width="9.5703125" style="72" customWidth="1"/>
    <col min="2048" max="2048" width="10.7109375" style="72" customWidth="1"/>
    <col min="2049" max="2049" width="9.5703125" style="72" customWidth="1"/>
    <col min="2050" max="2050" width="10.5703125" style="72" customWidth="1"/>
    <col min="2051" max="2052" width="9.85546875" style="72" customWidth="1"/>
    <col min="2053" max="2053" width="10.140625" style="72" customWidth="1"/>
    <col min="2054" max="2054" width="9.42578125" style="72" customWidth="1"/>
    <col min="2055" max="2055" width="10.28515625" style="72" customWidth="1"/>
    <col min="2056" max="2057" width="9.85546875" style="72" customWidth="1"/>
    <col min="2058" max="2058" width="5.7109375" style="72" customWidth="1"/>
    <col min="2059" max="2060" width="9.85546875" style="72" customWidth="1"/>
    <col min="2061" max="2061" width="5.7109375" style="72" customWidth="1"/>
    <col min="2062" max="2298" width="9.140625" style="72"/>
    <col min="2299" max="2299" width="4.28515625" style="72" customWidth="1"/>
    <col min="2300" max="2300" width="7.7109375" style="72" customWidth="1"/>
    <col min="2301" max="2301" width="24.5703125" style="72" customWidth="1"/>
    <col min="2302" max="2302" width="9.7109375" style="72" customWidth="1"/>
    <col min="2303" max="2303" width="9.5703125" style="72" customWidth="1"/>
    <col min="2304" max="2304" width="10.7109375" style="72" customWidth="1"/>
    <col min="2305" max="2305" width="9.5703125" style="72" customWidth="1"/>
    <col min="2306" max="2306" width="10.5703125" style="72" customWidth="1"/>
    <col min="2307" max="2308" width="9.85546875" style="72" customWidth="1"/>
    <col min="2309" max="2309" width="10.140625" style="72" customWidth="1"/>
    <col min="2310" max="2310" width="9.42578125" style="72" customWidth="1"/>
    <col min="2311" max="2311" width="10.28515625" style="72" customWidth="1"/>
    <col min="2312" max="2313" width="9.85546875" style="72" customWidth="1"/>
    <col min="2314" max="2314" width="5.7109375" style="72" customWidth="1"/>
    <col min="2315" max="2316" width="9.85546875" style="72" customWidth="1"/>
    <col min="2317" max="2317" width="5.7109375" style="72" customWidth="1"/>
    <col min="2318" max="2554" width="9.140625" style="72"/>
    <col min="2555" max="2555" width="4.28515625" style="72" customWidth="1"/>
    <col min="2556" max="2556" width="7.7109375" style="72" customWidth="1"/>
    <col min="2557" max="2557" width="24.5703125" style="72" customWidth="1"/>
    <col min="2558" max="2558" width="9.7109375" style="72" customWidth="1"/>
    <col min="2559" max="2559" width="9.5703125" style="72" customWidth="1"/>
    <col min="2560" max="2560" width="10.7109375" style="72" customWidth="1"/>
    <col min="2561" max="2561" width="9.5703125" style="72" customWidth="1"/>
    <col min="2562" max="2562" width="10.5703125" style="72" customWidth="1"/>
    <col min="2563" max="2564" width="9.85546875" style="72" customWidth="1"/>
    <col min="2565" max="2565" width="10.140625" style="72" customWidth="1"/>
    <col min="2566" max="2566" width="9.42578125" style="72" customWidth="1"/>
    <col min="2567" max="2567" width="10.28515625" style="72" customWidth="1"/>
    <col min="2568" max="2569" width="9.85546875" style="72" customWidth="1"/>
    <col min="2570" max="2570" width="5.7109375" style="72" customWidth="1"/>
    <col min="2571" max="2572" width="9.85546875" style="72" customWidth="1"/>
    <col min="2573" max="2573" width="5.7109375" style="72" customWidth="1"/>
    <col min="2574" max="2810" width="9.140625" style="72"/>
    <col min="2811" max="2811" width="4.28515625" style="72" customWidth="1"/>
    <col min="2812" max="2812" width="7.7109375" style="72" customWidth="1"/>
    <col min="2813" max="2813" width="24.5703125" style="72" customWidth="1"/>
    <col min="2814" max="2814" width="9.7109375" style="72" customWidth="1"/>
    <col min="2815" max="2815" width="9.5703125" style="72" customWidth="1"/>
    <col min="2816" max="2816" width="10.7109375" style="72" customWidth="1"/>
    <col min="2817" max="2817" width="9.5703125" style="72" customWidth="1"/>
    <col min="2818" max="2818" width="10.5703125" style="72" customWidth="1"/>
    <col min="2819" max="2820" width="9.85546875" style="72" customWidth="1"/>
    <col min="2821" max="2821" width="10.140625" style="72" customWidth="1"/>
    <col min="2822" max="2822" width="9.42578125" style="72" customWidth="1"/>
    <col min="2823" max="2823" width="10.28515625" style="72" customWidth="1"/>
    <col min="2824" max="2825" width="9.85546875" style="72" customWidth="1"/>
    <col min="2826" max="2826" width="5.7109375" style="72" customWidth="1"/>
    <col min="2827" max="2828" width="9.85546875" style="72" customWidth="1"/>
    <col min="2829" max="2829" width="5.7109375" style="72" customWidth="1"/>
    <col min="2830" max="3066" width="9.140625" style="72"/>
    <col min="3067" max="3067" width="4.28515625" style="72" customWidth="1"/>
    <col min="3068" max="3068" width="7.7109375" style="72" customWidth="1"/>
    <col min="3069" max="3069" width="24.5703125" style="72" customWidth="1"/>
    <col min="3070" max="3070" width="9.7109375" style="72" customWidth="1"/>
    <col min="3071" max="3071" width="9.5703125" style="72" customWidth="1"/>
    <col min="3072" max="3072" width="10.7109375" style="72" customWidth="1"/>
    <col min="3073" max="3073" width="9.5703125" style="72" customWidth="1"/>
    <col min="3074" max="3074" width="10.5703125" style="72" customWidth="1"/>
    <col min="3075" max="3076" width="9.85546875" style="72" customWidth="1"/>
    <col min="3077" max="3077" width="10.140625" style="72" customWidth="1"/>
    <col min="3078" max="3078" width="9.42578125" style="72" customWidth="1"/>
    <col min="3079" max="3079" width="10.28515625" style="72" customWidth="1"/>
    <col min="3080" max="3081" width="9.85546875" style="72" customWidth="1"/>
    <col min="3082" max="3082" width="5.7109375" style="72" customWidth="1"/>
    <col min="3083" max="3084" width="9.85546875" style="72" customWidth="1"/>
    <col min="3085" max="3085" width="5.7109375" style="72" customWidth="1"/>
    <col min="3086" max="3322" width="9.140625" style="72"/>
    <col min="3323" max="3323" width="4.28515625" style="72" customWidth="1"/>
    <col min="3324" max="3324" width="7.7109375" style="72" customWidth="1"/>
    <col min="3325" max="3325" width="24.5703125" style="72" customWidth="1"/>
    <col min="3326" max="3326" width="9.7109375" style="72" customWidth="1"/>
    <col min="3327" max="3327" width="9.5703125" style="72" customWidth="1"/>
    <col min="3328" max="3328" width="10.7109375" style="72" customWidth="1"/>
    <col min="3329" max="3329" width="9.5703125" style="72" customWidth="1"/>
    <col min="3330" max="3330" width="10.5703125" style="72" customWidth="1"/>
    <col min="3331" max="3332" width="9.85546875" style="72" customWidth="1"/>
    <col min="3333" max="3333" width="10.140625" style="72" customWidth="1"/>
    <col min="3334" max="3334" width="9.42578125" style="72" customWidth="1"/>
    <col min="3335" max="3335" width="10.28515625" style="72" customWidth="1"/>
    <col min="3336" max="3337" width="9.85546875" style="72" customWidth="1"/>
    <col min="3338" max="3338" width="5.7109375" style="72" customWidth="1"/>
    <col min="3339" max="3340" width="9.85546875" style="72" customWidth="1"/>
    <col min="3341" max="3341" width="5.7109375" style="72" customWidth="1"/>
    <col min="3342" max="3578" width="9.140625" style="72"/>
    <col min="3579" max="3579" width="4.28515625" style="72" customWidth="1"/>
    <col min="3580" max="3580" width="7.7109375" style="72" customWidth="1"/>
    <col min="3581" max="3581" width="24.5703125" style="72" customWidth="1"/>
    <col min="3582" max="3582" width="9.7109375" style="72" customWidth="1"/>
    <col min="3583" max="3583" width="9.5703125" style="72" customWidth="1"/>
    <col min="3584" max="3584" width="10.7109375" style="72" customWidth="1"/>
    <col min="3585" max="3585" width="9.5703125" style="72" customWidth="1"/>
    <col min="3586" max="3586" width="10.5703125" style="72" customWidth="1"/>
    <col min="3587" max="3588" width="9.85546875" style="72" customWidth="1"/>
    <col min="3589" max="3589" width="10.140625" style="72" customWidth="1"/>
    <col min="3590" max="3590" width="9.42578125" style="72" customWidth="1"/>
    <col min="3591" max="3591" width="10.28515625" style="72" customWidth="1"/>
    <col min="3592" max="3593" width="9.85546875" style="72" customWidth="1"/>
    <col min="3594" max="3594" width="5.7109375" style="72" customWidth="1"/>
    <col min="3595" max="3596" width="9.85546875" style="72" customWidth="1"/>
    <col min="3597" max="3597" width="5.7109375" style="72" customWidth="1"/>
    <col min="3598" max="3834" width="9.140625" style="72"/>
    <col min="3835" max="3835" width="4.28515625" style="72" customWidth="1"/>
    <col min="3836" max="3836" width="7.7109375" style="72" customWidth="1"/>
    <col min="3837" max="3837" width="24.5703125" style="72" customWidth="1"/>
    <col min="3838" max="3838" width="9.7109375" style="72" customWidth="1"/>
    <col min="3839" max="3839" width="9.5703125" style="72" customWidth="1"/>
    <col min="3840" max="3840" width="10.7109375" style="72" customWidth="1"/>
    <col min="3841" max="3841" width="9.5703125" style="72" customWidth="1"/>
    <col min="3842" max="3842" width="10.5703125" style="72" customWidth="1"/>
    <col min="3843" max="3844" width="9.85546875" style="72" customWidth="1"/>
    <col min="3845" max="3845" width="10.140625" style="72" customWidth="1"/>
    <col min="3846" max="3846" width="9.42578125" style="72" customWidth="1"/>
    <col min="3847" max="3847" width="10.28515625" style="72" customWidth="1"/>
    <col min="3848" max="3849" width="9.85546875" style="72" customWidth="1"/>
    <col min="3850" max="3850" width="5.7109375" style="72" customWidth="1"/>
    <col min="3851" max="3852" width="9.85546875" style="72" customWidth="1"/>
    <col min="3853" max="3853" width="5.7109375" style="72" customWidth="1"/>
    <col min="3854" max="4090" width="9.140625" style="72"/>
    <col min="4091" max="4091" width="4.28515625" style="72" customWidth="1"/>
    <col min="4092" max="4092" width="7.7109375" style="72" customWidth="1"/>
    <col min="4093" max="4093" width="24.5703125" style="72" customWidth="1"/>
    <col min="4094" max="4094" width="9.7109375" style="72" customWidth="1"/>
    <col min="4095" max="4095" width="9.5703125" style="72" customWidth="1"/>
    <col min="4096" max="4096" width="10.7109375" style="72" customWidth="1"/>
    <col min="4097" max="4097" width="9.5703125" style="72" customWidth="1"/>
    <col min="4098" max="4098" width="10.5703125" style="72" customWidth="1"/>
    <col min="4099" max="4100" width="9.85546875" style="72" customWidth="1"/>
    <col min="4101" max="4101" width="10.140625" style="72" customWidth="1"/>
    <col min="4102" max="4102" width="9.42578125" style="72" customWidth="1"/>
    <col min="4103" max="4103" width="10.28515625" style="72" customWidth="1"/>
    <col min="4104" max="4105" width="9.85546875" style="72" customWidth="1"/>
    <col min="4106" max="4106" width="5.7109375" style="72" customWidth="1"/>
    <col min="4107" max="4108" width="9.85546875" style="72" customWidth="1"/>
    <col min="4109" max="4109" width="5.7109375" style="72" customWidth="1"/>
    <col min="4110" max="4346" width="9.140625" style="72"/>
    <col min="4347" max="4347" width="4.28515625" style="72" customWidth="1"/>
    <col min="4348" max="4348" width="7.7109375" style="72" customWidth="1"/>
    <col min="4349" max="4349" width="24.5703125" style="72" customWidth="1"/>
    <col min="4350" max="4350" width="9.7109375" style="72" customWidth="1"/>
    <col min="4351" max="4351" width="9.5703125" style="72" customWidth="1"/>
    <col min="4352" max="4352" width="10.7109375" style="72" customWidth="1"/>
    <col min="4353" max="4353" width="9.5703125" style="72" customWidth="1"/>
    <col min="4354" max="4354" width="10.5703125" style="72" customWidth="1"/>
    <col min="4355" max="4356" width="9.85546875" style="72" customWidth="1"/>
    <col min="4357" max="4357" width="10.140625" style="72" customWidth="1"/>
    <col min="4358" max="4358" width="9.42578125" style="72" customWidth="1"/>
    <col min="4359" max="4359" width="10.28515625" style="72" customWidth="1"/>
    <col min="4360" max="4361" width="9.85546875" style="72" customWidth="1"/>
    <col min="4362" max="4362" width="5.7109375" style="72" customWidth="1"/>
    <col min="4363" max="4364" width="9.85546875" style="72" customWidth="1"/>
    <col min="4365" max="4365" width="5.7109375" style="72" customWidth="1"/>
    <col min="4366" max="4602" width="9.140625" style="72"/>
    <col min="4603" max="4603" width="4.28515625" style="72" customWidth="1"/>
    <col min="4604" max="4604" width="7.7109375" style="72" customWidth="1"/>
    <col min="4605" max="4605" width="24.5703125" style="72" customWidth="1"/>
    <col min="4606" max="4606" width="9.7109375" style="72" customWidth="1"/>
    <col min="4607" max="4607" width="9.5703125" style="72" customWidth="1"/>
    <col min="4608" max="4608" width="10.7109375" style="72" customWidth="1"/>
    <col min="4609" max="4609" width="9.5703125" style="72" customWidth="1"/>
    <col min="4610" max="4610" width="10.5703125" style="72" customWidth="1"/>
    <col min="4611" max="4612" width="9.85546875" style="72" customWidth="1"/>
    <col min="4613" max="4613" width="10.140625" style="72" customWidth="1"/>
    <col min="4614" max="4614" width="9.42578125" style="72" customWidth="1"/>
    <col min="4615" max="4615" width="10.28515625" style="72" customWidth="1"/>
    <col min="4616" max="4617" width="9.85546875" style="72" customWidth="1"/>
    <col min="4618" max="4618" width="5.7109375" style="72" customWidth="1"/>
    <col min="4619" max="4620" width="9.85546875" style="72" customWidth="1"/>
    <col min="4621" max="4621" width="5.7109375" style="72" customWidth="1"/>
    <col min="4622" max="4858" width="9.140625" style="72"/>
    <col min="4859" max="4859" width="4.28515625" style="72" customWidth="1"/>
    <col min="4860" max="4860" width="7.7109375" style="72" customWidth="1"/>
    <col min="4861" max="4861" width="24.5703125" style="72" customWidth="1"/>
    <col min="4862" max="4862" width="9.7109375" style="72" customWidth="1"/>
    <col min="4863" max="4863" width="9.5703125" style="72" customWidth="1"/>
    <col min="4864" max="4864" width="10.7109375" style="72" customWidth="1"/>
    <col min="4865" max="4865" width="9.5703125" style="72" customWidth="1"/>
    <col min="4866" max="4866" width="10.5703125" style="72" customWidth="1"/>
    <col min="4867" max="4868" width="9.85546875" style="72" customWidth="1"/>
    <col min="4869" max="4869" width="10.140625" style="72" customWidth="1"/>
    <col min="4870" max="4870" width="9.42578125" style="72" customWidth="1"/>
    <col min="4871" max="4871" width="10.28515625" style="72" customWidth="1"/>
    <col min="4872" max="4873" width="9.85546875" style="72" customWidth="1"/>
    <col min="4874" max="4874" width="5.7109375" style="72" customWidth="1"/>
    <col min="4875" max="4876" width="9.85546875" style="72" customWidth="1"/>
    <col min="4877" max="4877" width="5.7109375" style="72" customWidth="1"/>
    <col min="4878" max="5114" width="9.140625" style="72"/>
    <col min="5115" max="5115" width="4.28515625" style="72" customWidth="1"/>
    <col min="5116" max="5116" width="7.7109375" style="72" customWidth="1"/>
    <col min="5117" max="5117" width="24.5703125" style="72" customWidth="1"/>
    <col min="5118" max="5118" width="9.7109375" style="72" customWidth="1"/>
    <col min="5119" max="5119" width="9.5703125" style="72" customWidth="1"/>
    <col min="5120" max="5120" width="10.7109375" style="72" customWidth="1"/>
    <col min="5121" max="5121" width="9.5703125" style="72" customWidth="1"/>
    <col min="5122" max="5122" width="10.5703125" style="72" customWidth="1"/>
    <col min="5123" max="5124" width="9.85546875" style="72" customWidth="1"/>
    <col min="5125" max="5125" width="10.140625" style="72" customWidth="1"/>
    <col min="5126" max="5126" width="9.42578125" style="72" customWidth="1"/>
    <col min="5127" max="5127" width="10.28515625" style="72" customWidth="1"/>
    <col min="5128" max="5129" width="9.85546875" style="72" customWidth="1"/>
    <col min="5130" max="5130" width="5.7109375" style="72" customWidth="1"/>
    <col min="5131" max="5132" width="9.85546875" style="72" customWidth="1"/>
    <col min="5133" max="5133" width="5.7109375" style="72" customWidth="1"/>
    <col min="5134" max="5370" width="9.140625" style="72"/>
    <col min="5371" max="5371" width="4.28515625" style="72" customWidth="1"/>
    <col min="5372" max="5372" width="7.7109375" style="72" customWidth="1"/>
    <col min="5373" max="5373" width="24.5703125" style="72" customWidth="1"/>
    <col min="5374" max="5374" width="9.7109375" style="72" customWidth="1"/>
    <col min="5375" max="5375" width="9.5703125" style="72" customWidth="1"/>
    <col min="5376" max="5376" width="10.7109375" style="72" customWidth="1"/>
    <col min="5377" max="5377" width="9.5703125" style="72" customWidth="1"/>
    <col min="5378" max="5378" width="10.5703125" style="72" customWidth="1"/>
    <col min="5379" max="5380" width="9.85546875" style="72" customWidth="1"/>
    <col min="5381" max="5381" width="10.140625" style="72" customWidth="1"/>
    <col min="5382" max="5382" width="9.42578125" style="72" customWidth="1"/>
    <col min="5383" max="5383" width="10.28515625" style="72" customWidth="1"/>
    <col min="5384" max="5385" width="9.85546875" style="72" customWidth="1"/>
    <col min="5386" max="5386" width="5.7109375" style="72" customWidth="1"/>
    <col min="5387" max="5388" width="9.85546875" style="72" customWidth="1"/>
    <col min="5389" max="5389" width="5.7109375" style="72" customWidth="1"/>
    <col min="5390" max="5626" width="9.140625" style="72"/>
    <col min="5627" max="5627" width="4.28515625" style="72" customWidth="1"/>
    <col min="5628" max="5628" width="7.7109375" style="72" customWidth="1"/>
    <col min="5629" max="5629" width="24.5703125" style="72" customWidth="1"/>
    <col min="5630" max="5630" width="9.7109375" style="72" customWidth="1"/>
    <col min="5631" max="5631" width="9.5703125" style="72" customWidth="1"/>
    <col min="5632" max="5632" width="10.7109375" style="72" customWidth="1"/>
    <col min="5633" max="5633" width="9.5703125" style="72" customWidth="1"/>
    <col min="5634" max="5634" width="10.5703125" style="72" customWidth="1"/>
    <col min="5635" max="5636" width="9.85546875" style="72" customWidth="1"/>
    <col min="5637" max="5637" width="10.140625" style="72" customWidth="1"/>
    <col min="5638" max="5638" width="9.42578125" style="72" customWidth="1"/>
    <col min="5639" max="5639" width="10.28515625" style="72" customWidth="1"/>
    <col min="5640" max="5641" width="9.85546875" style="72" customWidth="1"/>
    <col min="5642" max="5642" width="5.7109375" style="72" customWidth="1"/>
    <col min="5643" max="5644" width="9.85546875" style="72" customWidth="1"/>
    <col min="5645" max="5645" width="5.7109375" style="72" customWidth="1"/>
    <col min="5646" max="5882" width="9.140625" style="72"/>
    <col min="5883" max="5883" width="4.28515625" style="72" customWidth="1"/>
    <col min="5884" max="5884" width="7.7109375" style="72" customWidth="1"/>
    <col min="5885" max="5885" width="24.5703125" style="72" customWidth="1"/>
    <col min="5886" max="5886" width="9.7109375" style="72" customWidth="1"/>
    <col min="5887" max="5887" width="9.5703125" style="72" customWidth="1"/>
    <col min="5888" max="5888" width="10.7109375" style="72" customWidth="1"/>
    <col min="5889" max="5889" width="9.5703125" style="72" customWidth="1"/>
    <col min="5890" max="5890" width="10.5703125" style="72" customWidth="1"/>
    <col min="5891" max="5892" width="9.85546875" style="72" customWidth="1"/>
    <col min="5893" max="5893" width="10.140625" style="72" customWidth="1"/>
    <col min="5894" max="5894" width="9.42578125" style="72" customWidth="1"/>
    <col min="5895" max="5895" width="10.28515625" style="72" customWidth="1"/>
    <col min="5896" max="5897" width="9.85546875" style="72" customWidth="1"/>
    <col min="5898" max="5898" width="5.7109375" style="72" customWidth="1"/>
    <col min="5899" max="5900" width="9.85546875" style="72" customWidth="1"/>
    <col min="5901" max="5901" width="5.7109375" style="72" customWidth="1"/>
    <col min="5902" max="6138" width="9.140625" style="72"/>
    <col min="6139" max="6139" width="4.28515625" style="72" customWidth="1"/>
    <col min="6140" max="6140" width="7.7109375" style="72" customWidth="1"/>
    <col min="6141" max="6141" width="24.5703125" style="72" customWidth="1"/>
    <col min="6142" max="6142" width="9.7109375" style="72" customWidth="1"/>
    <col min="6143" max="6143" width="9.5703125" style="72" customWidth="1"/>
    <col min="6144" max="6144" width="10.7109375" style="72" customWidth="1"/>
    <col min="6145" max="6145" width="9.5703125" style="72" customWidth="1"/>
    <col min="6146" max="6146" width="10.5703125" style="72" customWidth="1"/>
    <col min="6147" max="6148" width="9.85546875" style="72" customWidth="1"/>
    <col min="6149" max="6149" width="10.140625" style="72" customWidth="1"/>
    <col min="6150" max="6150" width="9.42578125" style="72" customWidth="1"/>
    <col min="6151" max="6151" width="10.28515625" style="72" customWidth="1"/>
    <col min="6152" max="6153" width="9.85546875" style="72" customWidth="1"/>
    <col min="6154" max="6154" width="5.7109375" style="72" customWidth="1"/>
    <col min="6155" max="6156" width="9.85546875" style="72" customWidth="1"/>
    <col min="6157" max="6157" width="5.7109375" style="72" customWidth="1"/>
    <col min="6158" max="6394" width="9.140625" style="72"/>
    <col min="6395" max="6395" width="4.28515625" style="72" customWidth="1"/>
    <col min="6396" max="6396" width="7.7109375" style="72" customWidth="1"/>
    <col min="6397" max="6397" width="24.5703125" style="72" customWidth="1"/>
    <col min="6398" max="6398" width="9.7109375" style="72" customWidth="1"/>
    <col min="6399" max="6399" width="9.5703125" style="72" customWidth="1"/>
    <col min="6400" max="6400" width="10.7109375" style="72" customWidth="1"/>
    <col min="6401" max="6401" width="9.5703125" style="72" customWidth="1"/>
    <col min="6402" max="6402" width="10.5703125" style="72" customWidth="1"/>
    <col min="6403" max="6404" width="9.85546875" style="72" customWidth="1"/>
    <col min="6405" max="6405" width="10.140625" style="72" customWidth="1"/>
    <col min="6406" max="6406" width="9.42578125" style="72" customWidth="1"/>
    <col min="6407" max="6407" width="10.28515625" style="72" customWidth="1"/>
    <col min="6408" max="6409" width="9.85546875" style="72" customWidth="1"/>
    <col min="6410" max="6410" width="5.7109375" style="72" customWidth="1"/>
    <col min="6411" max="6412" width="9.85546875" style="72" customWidth="1"/>
    <col min="6413" max="6413" width="5.7109375" style="72" customWidth="1"/>
    <col min="6414" max="6650" width="9.140625" style="72"/>
    <col min="6651" max="6651" width="4.28515625" style="72" customWidth="1"/>
    <col min="6652" max="6652" width="7.7109375" style="72" customWidth="1"/>
    <col min="6653" max="6653" width="24.5703125" style="72" customWidth="1"/>
    <col min="6654" max="6654" width="9.7109375" style="72" customWidth="1"/>
    <col min="6655" max="6655" width="9.5703125" style="72" customWidth="1"/>
    <col min="6656" max="6656" width="10.7109375" style="72" customWidth="1"/>
    <col min="6657" max="6657" width="9.5703125" style="72" customWidth="1"/>
    <col min="6658" max="6658" width="10.5703125" style="72" customWidth="1"/>
    <col min="6659" max="6660" width="9.85546875" style="72" customWidth="1"/>
    <col min="6661" max="6661" width="10.140625" style="72" customWidth="1"/>
    <col min="6662" max="6662" width="9.42578125" style="72" customWidth="1"/>
    <col min="6663" max="6663" width="10.28515625" style="72" customWidth="1"/>
    <col min="6664" max="6665" width="9.85546875" style="72" customWidth="1"/>
    <col min="6666" max="6666" width="5.7109375" style="72" customWidth="1"/>
    <col min="6667" max="6668" width="9.85546875" style="72" customWidth="1"/>
    <col min="6669" max="6669" width="5.7109375" style="72" customWidth="1"/>
    <col min="6670" max="6906" width="9.140625" style="72"/>
    <col min="6907" max="6907" width="4.28515625" style="72" customWidth="1"/>
    <col min="6908" max="6908" width="7.7109375" style="72" customWidth="1"/>
    <col min="6909" max="6909" width="24.5703125" style="72" customWidth="1"/>
    <col min="6910" max="6910" width="9.7109375" style="72" customWidth="1"/>
    <col min="6911" max="6911" width="9.5703125" style="72" customWidth="1"/>
    <col min="6912" max="6912" width="10.7109375" style="72" customWidth="1"/>
    <col min="6913" max="6913" width="9.5703125" style="72" customWidth="1"/>
    <col min="6914" max="6914" width="10.5703125" style="72" customWidth="1"/>
    <col min="6915" max="6916" width="9.85546875" style="72" customWidth="1"/>
    <col min="6917" max="6917" width="10.140625" style="72" customWidth="1"/>
    <col min="6918" max="6918" width="9.42578125" style="72" customWidth="1"/>
    <col min="6919" max="6919" width="10.28515625" style="72" customWidth="1"/>
    <col min="6920" max="6921" width="9.85546875" style="72" customWidth="1"/>
    <col min="6922" max="6922" width="5.7109375" style="72" customWidth="1"/>
    <col min="6923" max="6924" width="9.85546875" style="72" customWidth="1"/>
    <col min="6925" max="6925" width="5.7109375" style="72" customWidth="1"/>
    <col min="6926" max="7162" width="9.140625" style="72"/>
    <col min="7163" max="7163" width="4.28515625" style="72" customWidth="1"/>
    <col min="7164" max="7164" width="7.7109375" style="72" customWidth="1"/>
    <col min="7165" max="7165" width="24.5703125" style="72" customWidth="1"/>
    <col min="7166" max="7166" width="9.7109375" style="72" customWidth="1"/>
    <col min="7167" max="7167" width="9.5703125" style="72" customWidth="1"/>
    <col min="7168" max="7168" width="10.7109375" style="72" customWidth="1"/>
    <col min="7169" max="7169" width="9.5703125" style="72" customWidth="1"/>
    <col min="7170" max="7170" width="10.5703125" style="72" customWidth="1"/>
    <col min="7171" max="7172" width="9.85546875" style="72" customWidth="1"/>
    <col min="7173" max="7173" width="10.140625" style="72" customWidth="1"/>
    <col min="7174" max="7174" width="9.42578125" style="72" customWidth="1"/>
    <col min="7175" max="7175" width="10.28515625" style="72" customWidth="1"/>
    <col min="7176" max="7177" width="9.85546875" style="72" customWidth="1"/>
    <col min="7178" max="7178" width="5.7109375" style="72" customWidth="1"/>
    <col min="7179" max="7180" width="9.85546875" style="72" customWidth="1"/>
    <col min="7181" max="7181" width="5.7109375" style="72" customWidth="1"/>
    <col min="7182" max="7418" width="9.140625" style="72"/>
    <col min="7419" max="7419" width="4.28515625" style="72" customWidth="1"/>
    <col min="7420" max="7420" width="7.7109375" style="72" customWidth="1"/>
    <col min="7421" max="7421" width="24.5703125" style="72" customWidth="1"/>
    <col min="7422" max="7422" width="9.7109375" style="72" customWidth="1"/>
    <col min="7423" max="7423" width="9.5703125" style="72" customWidth="1"/>
    <col min="7424" max="7424" width="10.7109375" style="72" customWidth="1"/>
    <col min="7425" max="7425" width="9.5703125" style="72" customWidth="1"/>
    <col min="7426" max="7426" width="10.5703125" style="72" customWidth="1"/>
    <col min="7427" max="7428" width="9.85546875" style="72" customWidth="1"/>
    <col min="7429" max="7429" width="10.140625" style="72" customWidth="1"/>
    <col min="7430" max="7430" width="9.42578125" style="72" customWidth="1"/>
    <col min="7431" max="7431" width="10.28515625" style="72" customWidth="1"/>
    <col min="7432" max="7433" width="9.85546875" style="72" customWidth="1"/>
    <col min="7434" max="7434" width="5.7109375" style="72" customWidth="1"/>
    <col min="7435" max="7436" width="9.85546875" style="72" customWidth="1"/>
    <col min="7437" max="7437" width="5.7109375" style="72" customWidth="1"/>
    <col min="7438" max="7674" width="9.140625" style="72"/>
    <col min="7675" max="7675" width="4.28515625" style="72" customWidth="1"/>
    <col min="7676" max="7676" width="7.7109375" style="72" customWidth="1"/>
    <col min="7677" max="7677" width="24.5703125" style="72" customWidth="1"/>
    <col min="7678" max="7678" width="9.7109375" style="72" customWidth="1"/>
    <col min="7679" max="7679" width="9.5703125" style="72" customWidth="1"/>
    <col min="7680" max="7680" width="10.7109375" style="72" customWidth="1"/>
    <col min="7681" max="7681" width="9.5703125" style="72" customWidth="1"/>
    <col min="7682" max="7682" width="10.5703125" style="72" customWidth="1"/>
    <col min="7683" max="7684" width="9.85546875" style="72" customWidth="1"/>
    <col min="7685" max="7685" width="10.140625" style="72" customWidth="1"/>
    <col min="7686" max="7686" width="9.42578125" style="72" customWidth="1"/>
    <col min="7687" max="7687" width="10.28515625" style="72" customWidth="1"/>
    <col min="7688" max="7689" width="9.85546875" style="72" customWidth="1"/>
    <col min="7690" max="7690" width="5.7109375" style="72" customWidth="1"/>
    <col min="7691" max="7692" width="9.85546875" style="72" customWidth="1"/>
    <col min="7693" max="7693" width="5.7109375" style="72" customWidth="1"/>
    <col min="7694" max="7930" width="9.140625" style="72"/>
    <col min="7931" max="7931" width="4.28515625" style="72" customWidth="1"/>
    <col min="7932" max="7932" width="7.7109375" style="72" customWidth="1"/>
    <col min="7933" max="7933" width="24.5703125" style="72" customWidth="1"/>
    <col min="7934" max="7934" width="9.7109375" style="72" customWidth="1"/>
    <col min="7935" max="7935" width="9.5703125" style="72" customWidth="1"/>
    <col min="7936" max="7936" width="10.7109375" style="72" customWidth="1"/>
    <col min="7937" max="7937" width="9.5703125" style="72" customWidth="1"/>
    <col min="7938" max="7938" width="10.5703125" style="72" customWidth="1"/>
    <col min="7939" max="7940" width="9.85546875" style="72" customWidth="1"/>
    <col min="7941" max="7941" width="10.140625" style="72" customWidth="1"/>
    <col min="7942" max="7942" width="9.42578125" style="72" customWidth="1"/>
    <col min="7943" max="7943" width="10.28515625" style="72" customWidth="1"/>
    <col min="7944" max="7945" width="9.85546875" style="72" customWidth="1"/>
    <col min="7946" max="7946" width="5.7109375" style="72" customWidth="1"/>
    <col min="7947" max="7948" width="9.85546875" style="72" customWidth="1"/>
    <col min="7949" max="7949" width="5.7109375" style="72" customWidth="1"/>
    <col min="7950" max="8186" width="9.140625" style="72"/>
    <col min="8187" max="8187" width="4.28515625" style="72" customWidth="1"/>
    <col min="8188" max="8188" width="7.7109375" style="72" customWidth="1"/>
    <col min="8189" max="8189" width="24.5703125" style="72" customWidth="1"/>
    <col min="8190" max="8190" width="9.7109375" style="72" customWidth="1"/>
    <col min="8191" max="8191" width="9.5703125" style="72" customWidth="1"/>
    <col min="8192" max="8192" width="10.7109375" style="72" customWidth="1"/>
    <col min="8193" max="8193" width="9.5703125" style="72" customWidth="1"/>
    <col min="8194" max="8194" width="10.5703125" style="72" customWidth="1"/>
    <col min="8195" max="8196" width="9.85546875" style="72" customWidth="1"/>
    <col min="8197" max="8197" width="10.140625" style="72" customWidth="1"/>
    <col min="8198" max="8198" width="9.42578125" style="72" customWidth="1"/>
    <col min="8199" max="8199" width="10.28515625" style="72" customWidth="1"/>
    <col min="8200" max="8201" width="9.85546875" style="72" customWidth="1"/>
    <col min="8202" max="8202" width="5.7109375" style="72" customWidth="1"/>
    <col min="8203" max="8204" width="9.85546875" style="72" customWidth="1"/>
    <col min="8205" max="8205" width="5.7109375" style="72" customWidth="1"/>
    <col min="8206" max="8442" width="9.140625" style="72"/>
    <col min="8443" max="8443" width="4.28515625" style="72" customWidth="1"/>
    <col min="8444" max="8444" width="7.7109375" style="72" customWidth="1"/>
    <col min="8445" max="8445" width="24.5703125" style="72" customWidth="1"/>
    <col min="8446" max="8446" width="9.7109375" style="72" customWidth="1"/>
    <col min="8447" max="8447" width="9.5703125" style="72" customWidth="1"/>
    <col min="8448" max="8448" width="10.7109375" style="72" customWidth="1"/>
    <col min="8449" max="8449" width="9.5703125" style="72" customWidth="1"/>
    <col min="8450" max="8450" width="10.5703125" style="72" customWidth="1"/>
    <col min="8451" max="8452" width="9.85546875" style="72" customWidth="1"/>
    <col min="8453" max="8453" width="10.140625" style="72" customWidth="1"/>
    <col min="8454" max="8454" width="9.42578125" style="72" customWidth="1"/>
    <col min="8455" max="8455" width="10.28515625" style="72" customWidth="1"/>
    <col min="8456" max="8457" width="9.85546875" style="72" customWidth="1"/>
    <col min="8458" max="8458" width="5.7109375" style="72" customWidth="1"/>
    <col min="8459" max="8460" width="9.85546875" style="72" customWidth="1"/>
    <col min="8461" max="8461" width="5.7109375" style="72" customWidth="1"/>
    <col min="8462" max="8698" width="9.140625" style="72"/>
    <col min="8699" max="8699" width="4.28515625" style="72" customWidth="1"/>
    <col min="8700" max="8700" width="7.7109375" style="72" customWidth="1"/>
    <col min="8701" max="8701" width="24.5703125" style="72" customWidth="1"/>
    <col min="8702" max="8702" width="9.7109375" style="72" customWidth="1"/>
    <col min="8703" max="8703" width="9.5703125" style="72" customWidth="1"/>
    <col min="8704" max="8704" width="10.7109375" style="72" customWidth="1"/>
    <col min="8705" max="8705" width="9.5703125" style="72" customWidth="1"/>
    <col min="8706" max="8706" width="10.5703125" style="72" customWidth="1"/>
    <col min="8707" max="8708" width="9.85546875" style="72" customWidth="1"/>
    <col min="8709" max="8709" width="10.140625" style="72" customWidth="1"/>
    <col min="8710" max="8710" width="9.42578125" style="72" customWidth="1"/>
    <col min="8711" max="8711" width="10.28515625" style="72" customWidth="1"/>
    <col min="8712" max="8713" width="9.85546875" style="72" customWidth="1"/>
    <col min="8714" max="8714" width="5.7109375" style="72" customWidth="1"/>
    <col min="8715" max="8716" width="9.85546875" style="72" customWidth="1"/>
    <col min="8717" max="8717" width="5.7109375" style="72" customWidth="1"/>
    <col min="8718" max="8954" width="9.140625" style="72"/>
    <col min="8955" max="8955" width="4.28515625" style="72" customWidth="1"/>
    <col min="8956" max="8956" width="7.7109375" style="72" customWidth="1"/>
    <col min="8957" max="8957" width="24.5703125" style="72" customWidth="1"/>
    <col min="8958" max="8958" width="9.7109375" style="72" customWidth="1"/>
    <col min="8959" max="8959" width="9.5703125" style="72" customWidth="1"/>
    <col min="8960" max="8960" width="10.7109375" style="72" customWidth="1"/>
    <col min="8961" max="8961" width="9.5703125" style="72" customWidth="1"/>
    <col min="8962" max="8962" width="10.5703125" style="72" customWidth="1"/>
    <col min="8963" max="8964" width="9.85546875" style="72" customWidth="1"/>
    <col min="8965" max="8965" width="10.140625" style="72" customWidth="1"/>
    <col min="8966" max="8966" width="9.42578125" style="72" customWidth="1"/>
    <col min="8967" max="8967" width="10.28515625" style="72" customWidth="1"/>
    <col min="8968" max="8969" width="9.85546875" style="72" customWidth="1"/>
    <col min="8970" max="8970" width="5.7109375" style="72" customWidth="1"/>
    <col min="8971" max="8972" width="9.85546875" style="72" customWidth="1"/>
    <col min="8973" max="8973" width="5.7109375" style="72" customWidth="1"/>
    <col min="8974" max="9210" width="9.140625" style="72"/>
    <col min="9211" max="9211" width="4.28515625" style="72" customWidth="1"/>
    <col min="9212" max="9212" width="7.7109375" style="72" customWidth="1"/>
    <col min="9213" max="9213" width="24.5703125" style="72" customWidth="1"/>
    <col min="9214" max="9214" width="9.7109375" style="72" customWidth="1"/>
    <col min="9215" max="9215" width="9.5703125" style="72" customWidth="1"/>
    <col min="9216" max="9216" width="10.7109375" style="72" customWidth="1"/>
    <col min="9217" max="9217" width="9.5703125" style="72" customWidth="1"/>
    <col min="9218" max="9218" width="10.5703125" style="72" customWidth="1"/>
    <col min="9219" max="9220" width="9.85546875" style="72" customWidth="1"/>
    <col min="9221" max="9221" width="10.140625" style="72" customWidth="1"/>
    <col min="9222" max="9222" width="9.42578125" style="72" customWidth="1"/>
    <col min="9223" max="9223" width="10.28515625" style="72" customWidth="1"/>
    <col min="9224" max="9225" width="9.85546875" style="72" customWidth="1"/>
    <col min="9226" max="9226" width="5.7109375" style="72" customWidth="1"/>
    <col min="9227" max="9228" width="9.85546875" style="72" customWidth="1"/>
    <col min="9229" max="9229" width="5.7109375" style="72" customWidth="1"/>
    <col min="9230" max="9466" width="9.140625" style="72"/>
    <col min="9467" max="9467" width="4.28515625" style="72" customWidth="1"/>
    <col min="9468" max="9468" width="7.7109375" style="72" customWidth="1"/>
    <col min="9469" max="9469" width="24.5703125" style="72" customWidth="1"/>
    <col min="9470" max="9470" width="9.7109375" style="72" customWidth="1"/>
    <col min="9471" max="9471" width="9.5703125" style="72" customWidth="1"/>
    <col min="9472" max="9472" width="10.7109375" style="72" customWidth="1"/>
    <col min="9473" max="9473" width="9.5703125" style="72" customWidth="1"/>
    <col min="9474" max="9474" width="10.5703125" style="72" customWidth="1"/>
    <col min="9475" max="9476" width="9.85546875" style="72" customWidth="1"/>
    <col min="9477" max="9477" width="10.140625" style="72" customWidth="1"/>
    <col min="9478" max="9478" width="9.42578125" style="72" customWidth="1"/>
    <col min="9479" max="9479" width="10.28515625" style="72" customWidth="1"/>
    <col min="9480" max="9481" width="9.85546875" style="72" customWidth="1"/>
    <col min="9482" max="9482" width="5.7109375" style="72" customWidth="1"/>
    <col min="9483" max="9484" width="9.85546875" style="72" customWidth="1"/>
    <col min="9485" max="9485" width="5.7109375" style="72" customWidth="1"/>
    <col min="9486" max="9722" width="9.140625" style="72"/>
    <col min="9723" max="9723" width="4.28515625" style="72" customWidth="1"/>
    <col min="9724" max="9724" width="7.7109375" style="72" customWidth="1"/>
    <col min="9725" max="9725" width="24.5703125" style="72" customWidth="1"/>
    <col min="9726" max="9726" width="9.7109375" style="72" customWidth="1"/>
    <col min="9727" max="9727" width="9.5703125" style="72" customWidth="1"/>
    <col min="9728" max="9728" width="10.7109375" style="72" customWidth="1"/>
    <col min="9729" max="9729" width="9.5703125" style="72" customWidth="1"/>
    <col min="9730" max="9730" width="10.5703125" style="72" customWidth="1"/>
    <col min="9731" max="9732" width="9.85546875" style="72" customWidth="1"/>
    <col min="9733" max="9733" width="10.140625" style="72" customWidth="1"/>
    <col min="9734" max="9734" width="9.42578125" style="72" customWidth="1"/>
    <col min="9735" max="9735" width="10.28515625" style="72" customWidth="1"/>
    <col min="9736" max="9737" width="9.85546875" style="72" customWidth="1"/>
    <col min="9738" max="9738" width="5.7109375" style="72" customWidth="1"/>
    <col min="9739" max="9740" width="9.85546875" style="72" customWidth="1"/>
    <col min="9741" max="9741" width="5.7109375" style="72" customWidth="1"/>
    <col min="9742" max="9978" width="9.140625" style="72"/>
    <col min="9979" max="9979" width="4.28515625" style="72" customWidth="1"/>
    <col min="9980" max="9980" width="7.7109375" style="72" customWidth="1"/>
    <col min="9981" max="9981" width="24.5703125" style="72" customWidth="1"/>
    <col min="9982" max="9982" width="9.7109375" style="72" customWidth="1"/>
    <col min="9983" max="9983" width="9.5703125" style="72" customWidth="1"/>
    <col min="9984" max="9984" width="10.7109375" style="72" customWidth="1"/>
    <col min="9985" max="9985" width="9.5703125" style="72" customWidth="1"/>
    <col min="9986" max="9986" width="10.5703125" style="72" customWidth="1"/>
    <col min="9987" max="9988" width="9.85546875" style="72" customWidth="1"/>
    <col min="9989" max="9989" width="10.140625" style="72" customWidth="1"/>
    <col min="9990" max="9990" width="9.42578125" style="72" customWidth="1"/>
    <col min="9991" max="9991" width="10.28515625" style="72" customWidth="1"/>
    <col min="9992" max="9993" width="9.85546875" style="72" customWidth="1"/>
    <col min="9994" max="9994" width="5.7109375" style="72" customWidth="1"/>
    <col min="9995" max="9996" width="9.85546875" style="72" customWidth="1"/>
    <col min="9997" max="9997" width="5.7109375" style="72" customWidth="1"/>
    <col min="9998" max="10234" width="9.140625" style="72"/>
    <col min="10235" max="10235" width="4.28515625" style="72" customWidth="1"/>
    <col min="10236" max="10236" width="7.7109375" style="72" customWidth="1"/>
    <col min="10237" max="10237" width="24.5703125" style="72" customWidth="1"/>
    <col min="10238" max="10238" width="9.7109375" style="72" customWidth="1"/>
    <col min="10239" max="10239" width="9.5703125" style="72" customWidth="1"/>
    <col min="10240" max="10240" width="10.7109375" style="72" customWidth="1"/>
    <col min="10241" max="10241" width="9.5703125" style="72" customWidth="1"/>
    <col min="10242" max="10242" width="10.5703125" style="72" customWidth="1"/>
    <col min="10243" max="10244" width="9.85546875" style="72" customWidth="1"/>
    <col min="10245" max="10245" width="10.140625" style="72" customWidth="1"/>
    <col min="10246" max="10246" width="9.42578125" style="72" customWidth="1"/>
    <col min="10247" max="10247" width="10.28515625" style="72" customWidth="1"/>
    <col min="10248" max="10249" width="9.85546875" style="72" customWidth="1"/>
    <col min="10250" max="10250" width="5.7109375" style="72" customWidth="1"/>
    <col min="10251" max="10252" width="9.85546875" style="72" customWidth="1"/>
    <col min="10253" max="10253" width="5.7109375" style="72" customWidth="1"/>
    <col min="10254" max="10490" width="9.140625" style="72"/>
    <col min="10491" max="10491" width="4.28515625" style="72" customWidth="1"/>
    <col min="10492" max="10492" width="7.7109375" style="72" customWidth="1"/>
    <col min="10493" max="10493" width="24.5703125" style="72" customWidth="1"/>
    <col min="10494" max="10494" width="9.7109375" style="72" customWidth="1"/>
    <col min="10495" max="10495" width="9.5703125" style="72" customWidth="1"/>
    <col min="10496" max="10496" width="10.7109375" style="72" customWidth="1"/>
    <col min="10497" max="10497" width="9.5703125" style="72" customWidth="1"/>
    <col min="10498" max="10498" width="10.5703125" style="72" customWidth="1"/>
    <col min="10499" max="10500" width="9.85546875" style="72" customWidth="1"/>
    <col min="10501" max="10501" width="10.140625" style="72" customWidth="1"/>
    <col min="10502" max="10502" width="9.42578125" style="72" customWidth="1"/>
    <col min="10503" max="10503" width="10.28515625" style="72" customWidth="1"/>
    <col min="10504" max="10505" width="9.85546875" style="72" customWidth="1"/>
    <col min="10506" max="10506" width="5.7109375" style="72" customWidth="1"/>
    <col min="10507" max="10508" width="9.85546875" style="72" customWidth="1"/>
    <col min="10509" max="10509" width="5.7109375" style="72" customWidth="1"/>
    <col min="10510" max="10746" width="9.140625" style="72"/>
    <col min="10747" max="10747" width="4.28515625" style="72" customWidth="1"/>
    <col min="10748" max="10748" width="7.7109375" style="72" customWidth="1"/>
    <col min="10749" max="10749" width="24.5703125" style="72" customWidth="1"/>
    <col min="10750" max="10750" width="9.7109375" style="72" customWidth="1"/>
    <col min="10751" max="10751" width="9.5703125" style="72" customWidth="1"/>
    <col min="10752" max="10752" width="10.7109375" style="72" customWidth="1"/>
    <col min="10753" max="10753" width="9.5703125" style="72" customWidth="1"/>
    <col min="10754" max="10754" width="10.5703125" style="72" customWidth="1"/>
    <col min="10755" max="10756" width="9.85546875" style="72" customWidth="1"/>
    <col min="10757" max="10757" width="10.140625" style="72" customWidth="1"/>
    <col min="10758" max="10758" width="9.42578125" style="72" customWidth="1"/>
    <col min="10759" max="10759" width="10.28515625" style="72" customWidth="1"/>
    <col min="10760" max="10761" width="9.85546875" style="72" customWidth="1"/>
    <col min="10762" max="10762" width="5.7109375" style="72" customWidth="1"/>
    <col min="10763" max="10764" width="9.85546875" style="72" customWidth="1"/>
    <col min="10765" max="10765" width="5.7109375" style="72" customWidth="1"/>
    <col min="10766" max="11002" width="9.140625" style="72"/>
    <col min="11003" max="11003" width="4.28515625" style="72" customWidth="1"/>
    <col min="11004" max="11004" width="7.7109375" style="72" customWidth="1"/>
    <col min="11005" max="11005" width="24.5703125" style="72" customWidth="1"/>
    <col min="11006" max="11006" width="9.7109375" style="72" customWidth="1"/>
    <col min="11007" max="11007" width="9.5703125" style="72" customWidth="1"/>
    <col min="11008" max="11008" width="10.7109375" style="72" customWidth="1"/>
    <col min="11009" max="11009" width="9.5703125" style="72" customWidth="1"/>
    <col min="11010" max="11010" width="10.5703125" style="72" customWidth="1"/>
    <col min="11011" max="11012" width="9.85546875" style="72" customWidth="1"/>
    <col min="11013" max="11013" width="10.140625" style="72" customWidth="1"/>
    <col min="11014" max="11014" width="9.42578125" style="72" customWidth="1"/>
    <col min="11015" max="11015" width="10.28515625" style="72" customWidth="1"/>
    <col min="11016" max="11017" width="9.85546875" style="72" customWidth="1"/>
    <col min="11018" max="11018" width="5.7109375" style="72" customWidth="1"/>
    <col min="11019" max="11020" width="9.85546875" style="72" customWidth="1"/>
    <col min="11021" max="11021" width="5.7109375" style="72" customWidth="1"/>
    <col min="11022" max="11258" width="9.140625" style="72"/>
    <col min="11259" max="11259" width="4.28515625" style="72" customWidth="1"/>
    <col min="11260" max="11260" width="7.7109375" style="72" customWidth="1"/>
    <col min="11261" max="11261" width="24.5703125" style="72" customWidth="1"/>
    <col min="11262" max="11262" width="9.7109375" style="72" customWidth="1"/>
    <col min="11263" max="11263" width="9.5703125" style="72" customWidth="1"/>
    <col min="11264" max="11264" width="10.7109375" style="72" customWidth="1"/>
    <col min="11265" max="11265" width="9.5703125" style="72" customWidth="1"/>
    <col min="11266" max="11266" width="10.5703125" style="72" customWidth="1"/>
    <col min="11267" max="11268" width="9.85546875" style="72" customWidth="1"/>
    <col min="11269" max="11269" width="10.140625" style="72" customWidth="1"/>
    <col min="11270" max="11270" width="9.42578125" style="72" customWidth="1"/>
    <col min="11271" max="11271" width="10.28515625" style="72" customWidth="1"/>
    <col min="11272" max="11273" width="9.85546875" style="72" customWidth="1"/>
    <col min="11274" max="11274" width="5.7109375" style="72" customWidth="1"/>
    <col min="11275" max="11276" width="9.85546875" style="72" customWidth="1"/>
    <col min="11277" max="11277" width="5.7109375" style="72" customWidth="1"/>
    <col min="11278" max="11514" width="9.140625" style="72"/>
    <col min="11515" max="11515" width="4.28515625" style="72" customWidth="1"/>
    <col min="11516" max="11516" width="7.7109375" style="72" customWidth="1"/>
    <col min="11517" max="11517" width="24.5703125" style="72" customWidth="1"/>
    <col min="11518" max="11518" width="9.7109375" style="72" customWidth="1"/>
    <col min="11519" max="11519" width="9.5703125" style="72" customWidth="1"/>
    <col min="11520" max="11520" width="10.7109375" style="72" customWidth="1"/>
    <col min="11521" max="11521" width="9.5703125" style="72" customWidth="1"/>
    <col min="11522" max="11522" width="10.5703125" style="72" customWidth="1"/>
    <col min="11523" max="11524" width="9.85546875" style="72" customWidth="1"/>
    <col min="11525" max="11525" width="10.140625" style="72" customWidth="1"/>
    <col min="11526" max="11526" width="9.42578125" style="72" customWidth="1"/>
    <col min="11527" max="11527" width="10.28515625" style="72" customWidth="1"/>
    <col min="11528" max="11529" width="9.85546875" style="72" customWidth="1"/>
    <col min="11530" max="11530" width="5.7109375" style="72" customWidth="1"/>
    <col min="11531" max="11532" width="9.85546875" style="72" customWidth="1"/>
    <col min="11533" max="11533" width="5.7109375" style="72" customWidth="1"/>
    <col min="11534" max="11770" width="9.140625" style="72"/>
    <col min="11771" max="11771" width="4.28515625" style="72" customWidth="1"/>
    <col min="11772" max="11772" width="7.7109375" style="72" customWidth="1"/>
    <col min="11773" max="11773" width="24.5703125" style="72" customWidth="1"/>
    <col min="11774" max="11774" width="9.7109375" style="72" customWidth="1"/>
    <col min="11775" max="11775" width="9.5703125" style="72" customWidth="1"/>
    <col min="11776" max="11776" width="10.7109375" style="72" customWidth="1"/>
    <col min="11777" max="11777" width="9.5703125" style="72" customWidth="1"/>
    <col min="11778" max="11778" width="10.5703125" style="72" customWidth="1"/>
    <col min="11779" max="11780" width="9.85546875" style="72" customWidth="1"/>
    <col min="11781" max="11781" width="10.140625" style="72" customWidth="1"/>
    <col min="11782" max="11782" width="9.42578125" style="72" customWidth="1"/>
    <col min="11783" max="11783" width="10.28515625" style="72" customWidth="1"/>
    <col min="11784" max="11785" width="9.85546875" style="72" customWidth="1"/>
    <col min="11786" max="11786" width="5.7109375" style="72" customWidth="1"/>
    <col min="11787" max="11788" width="9.85546875" style="72" customWidth="1"/>
    <col min="11789" max="11789" width="5.7109375" style="72" customWidth="1"/>
    <col min="11790" max="12026" width="9.140625" style="72"/>
    <col min="12027" max="12027" width="4.28515625" style="72" customWidth="1"/>
    <col min="12028" max="12028" width="7.7109375" style="72" customWidth="1"/>
    <col min="12029" max="12029" width="24.5703125" style="72" customWidth="1"/>
    <col min="12030" max="12030" width="9.7109375" style="72" customWidth="1"/>
    <col min="12031" max="12031" width="9.5703125" style="72" customWidth="1"/>
    <col min="12032" max="12032" width="10.7109375" style="72" customWidth="1"/>
    <col min="12033" max="12033" width="9.5703125" style="72" customWidth="1"/>
    <col min="12034" max="12034" width="10.5703125" style="72" customWidth="1"/>
    <col min="12035" max="12036" width="9.85546875" style="72" customWidth="1"/>
    <col min="12037" max="12037" width="10.140625" style="72" customWidth="1"/>
    <col min="12038" max="12038" width="9.42578125" style="72" customWidth="1"/>
    <col min="12039" max="12039" width="10.28515625" style="72" customWidth="1"/>
    <col min="12040" max="12041" width="9.85546875" style="72" customWidth="1"/>
    <col min="12042" max="12042" width="5.7109375" style="72" customWidth="1"/>
    <col min="12043" max="12044" width="9.85546875" style="72" customWidth="1"/>
    <col min="12045" max="12045" width="5.7109375" style="72" customWidth="1"/>
    <col min="12046" max="12282" width="9.140625" style="72"/>
    <col min="12283" max="12283" width="4.28515625" style="72" customWidth="1"/>
    <col min="12284" max="12284" width="7.7109375" style="72" customWidth="1"/>
    <col min="12285" max="12285" width="24.5703125" style="72" customWidth="1"/>
    <col min="12286" max="12286" width="9.7109375" style="72" customWidth="1"/>
    <col min="12287" max="12287" width="9.5703125" style="72" customWidth="1"/>
    <col min="12288" max="12288" width="10.7109375" style="72" customWidth="1"/>
    <col min="12289" max="12289" width="9.5703125" style="72" customWidth="1"/>
    <col min="12290" max="12290" width="10.5703125" style="72" customWidth="1"/>
    <col min="12291" max="12292" width="9.85546875" style="72" customWidth="1"/>
    <col min="12293" max="12293" width="10.140625" style="72" customWidth="1"/>
    <col min="12294" max="12294" width="9.42578125" style="72" customWidth="1"/>
    <col min="12295" max="12295" width="10.28515625" style="72" customWidth="1"/>
    <col min="12296" max="12297" width="9.85546875" style="72" customWidth="1"/>
    <col min="12298" max="12298" width="5.7109375" style="72" customWidth="1"/>
    <col min="12299" max="12300" width="9.85546875" style="72" customWidth="1"/>
    <col min="12301" max="12301" width="5.7109375" style="72" customWidth="1"/>
    <col min="12302" max="12538" width="9.140625" style="72"/>
    <col min="12539" max="12539" width="4.28515625" style="72" customWidth="1"/>
    <col min="12540" max="12540" width="7.7109375" style="72" customWidth="1"/>
    <col min="12541" max="12541" width="24.5703125" style="72" customWidth="1"/>
    <col min="12542" max="12542" width="9.7109375" style="72" customWidth="1"/>
    <col min="12543" max="12543" width="9.5703125" style="72" customWidth="1"/>
    <col min="12544" max="12544" width="10.7109375" style="72" customWidth="1"/>
    <col min="12545" max="12545" width="9.5703125" style="72" customWidth="1"/>
    <col min="12546" max="12546" width="10.5703125" style="72" customWidth="1"/>
    <col min="12547" max="12548" width="9.85546875" style="72" customWidth="1"/>
    <col min="12549" max="12549" width="10.140625" style="72" customWidth="1"/>
    <col min="12550" max="12550" width="9.42578125" style="72" customWidth="1"/>
    <col min="12551" max="12551" width="10.28515625" style="72" customWidth="1"/>
    <col min="12552" max="12553" width="9.85546875" style="72" customWidth="1"/>
    <col min="12554" max="12554" width="5.7109375" style="72" customWidth="1"/>
    <col min="12555" max="12556" width="9.85546875" style="72" customWidth="1"/>
    <col min="12557" max="12557" width="5.7109375" style="72" customWidth="1"/>
    <col min="12558" max="12794" width="9.140625" style="72"/>
    <col min="12795" max="12795" width="4.28515625" style="72" customWidth="1"/>
    <col min="12796" max="12796" width="7.7109375" style="72" customWidth="1"/>
    <col min="12797" max="12797" width="24.5703125" style="72" customWidth="1"/>
    <col min="12798" max="12798" width="9.7109375" style="72" customWidth="1"/>
    <col min="12799" max="12799" width="9.5703125" style="72" customWidth="1"/>
    <col min="12800" max="12800" width="10.7109375" style="72" customWidth="1"/>
    <col min="12801" max="12801" width="9.5703125" style="72" customWidth="1"/>
    <col min="12802" max="12802" width="10.5703125" style="72" customWidth="1"/>
    <col min="12803" max="12804" width="9.85546875" style="72" customWidth="1"/>
    <col min="12805" max="12805" width="10.140625" style="72" customWidth="1"/>
    <col min="12806" max="12806" width="9.42578125" style="72" customWidth="1"/>
    <col min="12807" max="12807" width="10.28515625" style="72" customWidth="1"/>
    <col min="12808" max="12809" width="9.85546875" style="72" customWidth="1"/>
    <col min="12810" max="12810" width="5.7109375" style="72" customWidth="1"/>
    <col min="12811" max="12812" width="9.85546875" style="72" customWidth="1"/>
    <col min="12813" max="12813" width="5.7109375" style="72" customWidth="1"/>
    <col min="12814" max="13050" width="9.140625" style="72"/>
    <col min="13051" max="13051" width="4.28515625" style="72" customWidth="1"/>
    <col min="13052" max="13052" width="7.7109375" style="72" customWidth="1"/>
    <col min="13053" max="13053" width="24.5703125" style="72" customWidth="1"/>
    <col min="13054" max="13054" width="9.7109375" style="72" customWidth="1"/>
    <col min="13055" max="13055" width="9.5703125" style="72" customWidth="1"/>
    <col min="13056" max="13056" width="10.7109375" style="72" customWidth="1"/>
    <col min="13057" max="13057" width="9.5703125" style="72" customWidth="1"/>
    <col min="13058" max="13058" width="10.5703125" style="72" customWidth="1"/>
    <col min="13059" max="13060" width="9.85546875" style="72" customWidth="1"/>
    <col min="13061" max="13061" width="10.140625" style="72" customWidth="1"/>
    <col min="13062" max="13062" width="9.42578125" style="72" customWidth="1"/>
    <col min="13063" max="13063" width="10.28515625" style="72" customWidth="1"/>
    <col min="13064" max="13065" width="9.85546875" style="72" customWidth="1"/>
    <col min="13066" max="13066" width="5.7109375" style="72" customWidth="1"/>
    <col min="13067" max="13068" width="9.85546875" style="72" customWidth="1"/>
    <col min="13069" max="13069" width="5.7109375" style="72" customWidth="1"/>
    <col min="13070" max="13306" width="9.140625" style="72"/>
    <col min="13307" max="13307" width="4.28515625" style="72" customWidth="1"/>
    <col min="13308" max="13308" width="7.7109375" style="72" customWidth="1"/>
    <col min="13309" max="13309" width="24.5703125" style="72" customWidth="1"/>
    <col min="13310" max="13310" width="9.7109375" style="72" customWidth="1"/>
    <col min="13311" max="13311" width="9.5703125" style="72" customWidth="1"/>
    <col min="13312" max="13312" width="10.7109375" style="72" customWidth="1"/>
    <col min="13313" max="13313" width="9.5703125" style="72" customWidth="1"/>
    <col min="13314" max="13314" width="10.5703125" style="72" customWidth="1"/>
    <col min="13315" max="13316" width="9.85546875" style="72" customWidth="1"/>
    <col min="13317" max="13317" width="10.140625" style="72" customWidth="1"/>
    <col min="13318" max="13318" width="9.42578125" style="72" customWidth="1"/>
    <col min="13319" max="13319" width="10.28515625" style="72" customWidth="1"/>
    <col min="13320" max="13321" width="9.85546875" style="72" customWidth="1"/>
    <col min="13322" max="13322" width="5.7109375" style="72" customWidth="1"/>
    <col min="13323" max="13324" width="9.85546875" style="72" customWidth="1"/>
    <col min="13325" max="13325" width="5.7109375" style="72" customWidth="1"/>
    <col min="13326" max="13562" width="9.140625" style="72"/>
    <col min="13563" max="13563" width="4.28515625" style="72" customWidth="1"/>
    <col min="13564" max="13564" width="7.7109375" style="72" customWidth="1"/>
    <col min="13565" max="13565" width="24.5703125" style="72" customWidth="1"/>
    <col min="13566" max="13566" width="9.7109375" style="72" customWidth="1"/>
    <col min="13567" max="13567" width="9.5703125" style="72" customWidth="1"/>
    <col min="13568" max="13568" width="10.7109375" style="72" customWidth="1"/>
    <col min="13569" max="13569" width="9.5703125" style="72" customWidth="1"/>
    <col min="13570" max="13570" width="10.5703125" style="72" customWidth="1"/>
    <col min="13571" max="13572" width="9.85546875" style="72" customWidth="1"/>
    <col min="13573" max="13573" width="10.140625" style="72" customWidth="1"/>
    <col min="13574" max="13574" width="9.42578125" style="72" customWidth="1"/>
    <col min="13575" max="13575" width="10.28515625" style="72" customWidth="1"/>
    <col min="13576" max="13577" width="9.85546875" style="72" customWidth="1"/>
    <col min="13578" max="13578" width="5.7109375" style="72" customWidth="1"/>
    <col min="13579" max="13580" width="9.85546875" style="72" customWidth="1"/>
    <col min="13581" max="13581" width="5.7109375" style="72" customWidth="1"/>
    <col min="13582" max="13818" width="9.140625" style="72"/>
    <col min="13819" max="13819" width="4.28515625" style="72" customWidth="1"/>
    <col min="13820" max="13820" width="7.7109375" style="72" customWidth="1"/>
    <col min="13821" max="13821" width="24.5703125" style="72" customWidth="1"/>
    <col min="13822" max="13822" width="9.7109375" style="72" customWidth="1"/>
    <col min="13823" max="13823" width="9.5703125" style="72" customWidth="1"/>
    <col min="13824" max="13824" width="10.7109375" style="72" customWidth="1"/>
    <col min="13825" max="13825" width="9.5703125" style="72" customWidth="1"/>
    <col min="13826" max="13826" width="10.5703125" style="72" customWidth="1"/>
    <col min="13827" max="13828" width="9.85546875" style="72" customWidth="1"/>
    <col min="13829" max="13829" width="10.140625" style="72" customWidth="1"/>
    <col min="13830" max="13830" width="9.42578125" style="72" customWidth="1"/>
    <col min="13831" max="13831" width="10.28515625" style="72" customWidth="1"/>
    <col min="13832" max="13833" width="9.85546875" style="72" customWidth="1"/>
    <col min="13834" max="13834" width="5.7109375" style="72" customWidth="1"/>
    <col min="13835" max="13836" width="9.85546875" style="72" customWidth="1"/>
    <col min="13837" max="13837" width="5.7109375" style="72" customWidth="1"/>
    <col min="13838" max="14074" width="9.140625" style="72"/>
    <col min="14075" max="14075" width="4.28515625" style="72" customWidth="1"/>
    <col min="14076" max="14076" width="7.7109375" style="72" customWidth="1"/>
    <col min="14077" max="14077" width="24.5703125" style="72" customWidth="1"/>
    <col min="14078" max="14078" width="9.7109375" style="72" customWidth="1"/>
    <col min="14079" max="14079" width="9.5703125" style="72" customWidth="1"/>
    <col min="14080" max="14080" width="10.7109375" style="72" customWidth="1"/>
    <col min="14081" max="14081" width="9.5703125" style="72" customWidth="1"/>
    <col min="14082" max="14082" width="10.5703125" style="72" customWidth="1"/>
    <col min="14083" max="14084" width="9.85546875" style="72" customWidth="1"/>
    <col min="14085" max="14085" width="10.140625" style="72" customWidth="1"/>
    <col min="14086" max="14086" width="9.42578125" style="72" customWidth="1"/>
    <col min="14087" max="14087" width="10.28515625" style="72" customWidth="1"/>
    <col min="14088" max="14089" width="9.85546875" style="72" customWidth="1"/>
    <col min="14090" max="14090" width="5.7109375" style="72" customWidth="1"/>
    <col min="14091" max="14092" width="9.85546875" style="72" customWidth="1"/>
    <col min="14093" max="14093" width="5.7109375" style="72" customWidth="1"/>
    <col min="14094" max="14330" width="9.140625" style="72"/>
    <col min="14331" max="14331" width="4.28515625" style="72" customWidth="1"/>
    <col min="14332" max="14332" width="7.7109375" style="72" customWidth="1"/>
    <col min="14333" max="14333" width="24.5703125" style="72" customWidth="1"/>
    <col min="14334" max="14334" width="9.7109375" style="72" customWidth="1"/>
    <col min="14335" max="14335" width="9.5703125" style="72" customWidth="1"/>
    <col min="14336" max="14336" width="10.7109375" style="72" customWidth="1"/>
    <col min="14337" max="14337" width="9.5703125" style="72" customWidth="1"/>
    <col min="14338" max="14338" width="10.5703125" style="72" customWidth="1"/>
    <col min="14339" max="14340" width="9.85546875" style="72" customWidth="1"/>
    <col min="14341" max="14341" width="10.140625" style="72" customWidth="1"/>
    <col min="14342" max="14342" width="9.42578125" style="72" customWidth="1"/>
    <col min="14343" max="14343" width="10.28515625" style="72" customWidth="1"/>
    <col min="14344" max="14345" width="9.85546875" style="72" customWidth="1"/>
    <col min="14346" max="14346" width="5.7109375" style="72" customWidth="1"/>
    <col min="14347" max="14348" width="9.85546875" style="72" customWidth="1"/>
    <col min="14349" max="14349" width="5.7109375" style="72" customWidth="1"/>
    <col min="14350" max="14586" width="9.140625" style="72"/>
    <col min="14587" max="14587" width="4.28515625" style="72" customWidth="1"/>
    <col min="14588" max="14588" width="7.7109375" style="72" customWidth="1"/>
    <col min="14589" max="14589" width="24.5703125" style="72" customWidth="1"/>
    <col min="14590" max="14590" width="9.7109375" style="72" customWidth="1"/>
    <col min="14591" max="14591" width="9.5703125" style="72" customWidth="1"/>
    <col min="14592" max="14592" width="10.7109375" style="72" customWidth="1"/>
    <col min="14593" max="14593" width="9.5703125" style="72" customWidth="1"/>
    <col min="14594" max="14594" width="10.5703125" style="72" customWidth="1"/>
    <col min="14595" max="14596" width="9.85546875" style="72" customWidth="1"/>
    <col min="14597" max="14597" width="10.140625" style="72" customWidth="1"/>
    <col min="14598" max="14598" width="9.42578125" style="72" customWidth="1"/>
    <col min="14599" max="14599" width="10.28515625" style="72" customWidth="1"/>
    <col min="14600" max="14601" width="9.85546875" style="72" customWidth="1"/>
    <col min="14602" max="14602" width="5.7109375" style="72" customWidth="1"/>
    <col min="14603" max="14604" width="9.85546875" style="72" customWidth="1"/>
    <col min="14605" max="14605" width="5.7109375" style="72" customWidth="1"/>
    <col min="14606" max="14842" width="9.140625" style="72"/>
    <col min="14843" max="14843" width="4.28515625" style="72" customWidth="1"/>
    <col min="14844" max="14844" width="7.7109375" style="72" customWidth="1"/>
    <col min="14845" max="14845" width="24.5703125" style="72" customWidth="1"/>
    <col min="14846" max="14846" width="9.7109375" style="72" customWidth="1"/>
    <col min="14847" max="14847" width="9.5703125" style="72" customWidth="1"/>
    <col min="14848" max="14848" width="10.7109375" style="72" customWidth="1"/>
    <col min="14849" max="14849" width="9.5703125" style="72" customWidth="1"/>
    <col min="14850" max="14850" width="10.5703125" style="72" customWidth="1"/>
    <col min="14851" max="14852" width="9.85546875" style="72" customWidth="1"/>
    <col min="14853" max="14853" width="10.140625" style="72" customWidth="1"/>
    <col min="14854" max="14854" width="9.42578125" style="72" customWidth="1"/>
    <col min="14855" max="14855" width="10.28515625" style="72" customWidth="1"/>
    <col min="14856" max="14857" width="9.85546875" style="72" customWidth="1"/>
    <col min="14858" max="14858" width="5.7109375" style="72" customWidth="1"/>
    <col min="14859" max="14860" width="9.85546875" style="72" customWidth="1"/>
    <col min="14861" max="14861" width="5.7109375" style="72" customWidth="1"/>
    <col min="14862" max="15098" width="9.140625" style="72"/>
    <col min="15099" max="15099" width="4.28515625" style="72" customWidth="1"/>
    <col min="15100" max="15100" width="7.7109375" style="72" customWidth="1"/>
    <col min="15101" max="15101" width="24.5703125" style="72" customWidth="1"/>
    <col min="15102" max="15102" width="9.7109375" style="72" customWidth="1"/>
    <col min="15103" max="15103" width="9.5703125" style="72" customWidth="1"/>
    <col min="15104" max="15104" width="10.7109375" style="72" customWidth="1"/>
    <col min="15105" max="15105" width="9.5703125" style="72" customWidth="1"/>
    <col min="15106" max="15106" width="10.5703125" style="72" customWidth="1"/>
    <col min="15107" max="15108" width="9.85546875" style="72" customWidth="1"/>
    <col min="15109" max="15109" width="10.140625" style="72" customWidth="1"/>
    <col min="15110" max="15110" width="9.42578125" style="72" customWidth="1"/>
    <col min="15111" max="15111" width="10.28515625" style="72" customWidth="1"/>
    <col min="15112" max="15113" width="9.85546875" style="72" customWidth="1"/>
    <col min="15114" max="15114" width="5.7109375" style="72" customWidth="1"/>
    <col min="15115" max="15116" width="9.85546875" style="72" customWidth="1"/>
    <col min="15117" max="15117" width="5.7109375" style="72" customWidth="1"/>
    <col min="15118" max="15354" width="9.140625" style="72"/>
    <col min="15355" max="15355" width="4.28515625" style="72" customWidth="1"/>
    <col min="15356" max="15356" width="7.7109375" style="72" customWidth="1"/>
    <col min="15357" max="15357" width="24.5703125" style="72" customWidth="1"/>
    <col min="15358" max="15358" width="9.7109375" style="72" customWidth="1"/>
    <col min="15359" max="15359" width="9.5703125" style="72" customWidth="1"/>
    <col min="15360" max="15360" width="10.7109375" style="72" customWidth="1"/>
    <col min="15361" max="15361" width="9.5703125" style="72" customWidth="1"/>
    <col min="15362" max="15362" width="10.5703125" style="72" customWidth="1"/>
    <col min="15363" max="15364" width="9.85546875" style="72" customWidth="1"/>
    <col min="15365" max="15365" width="10.140625" style="72" customWidth="1"/>
    <col min="15366" max="15366" width="9.42578125" style="72" customWidth="1"/>
    <col min="15367" max="15367" width="10.28515625" style="72" customWidth="1"/>
    <col min="15368" max="15369" width="9.85546875" style="72" customWidth="1"/>
    <col min="15370" max="15370" width="5.7109375" style="72" customWidth="1"/>
    <col min="15371" max="15372" width="9.85546875" style="72" customWidth="1"/>
    <col min="15373" max="15373" width="5.7109375" style="72" customWidth="1"/>
    <col min="15374" max="15610" width="9.140625" style="72"/>
    <col min="15611" max="15611" width="4.28515625" style="72" customWidth="1"/>
    <col min="15612" max="15612" width="7.7109375" style="72" customWidth="1"/>
    <col min="15613" max="15613" width="24.5703125" style="72" customWidth="1"/>
    <col min="15614" max="15614" width="9.7109375" style="72" customWidth="1"/>
    <col min="15615" max="15615" width="9.5703125" style="72" customWidth="1"/>
    <col min="15616" max="15616" width="10.7109375" style="72" customWidth="1"/>
    <col min="15617" max="15617" width="9.5703125" style="72" customWidth="1"/>
    <col min="15618" max="15618" width="10.5703125" style="72" customWidth="1"/>
    <col min="15619" max="15620" width="9.85546875" style="72" customWidth="1"/>
    <col min="15621" max="15621" width="10.140625" style="72" customWidth="1"/>
    <col min="15622" max="15622" width="9.42578125" style="72" customWidth="1"/>
    <col min="15623" max="15623" width="10.28515625" style="72" customWidth="1"/>
    <col min="15624" max="15625" width="9.85546875" style="72" customWidth="1"/>
    <col min="15626" max="15626" width="5.7109375" style="72" customWidth="1"/>
    <col min="15627" max="15628" width="9.85546875" style="72" customWidth="1"/>
    <col min="15629" max="15629" width="5.7109375" style="72" customWidth="1"/>
    <col min="15630" max="15866" width="9.140625" style="72"/>
    <col min="15867" max="15867" width="4.28515625" style="72" customWidth="1"/>
    <col min="15868" max="15868" width="7.7109375" style="72" customWidth="1"/>
    <col min="15869" max="15869" width="24.5703125" style="72" customWidth="1"/>
    <col min="15870" max="15870" width="9.7109375" style="72" customWidth="1"/>
    <col min="15871" max="15871" width="9.5703125" style="72" customWidth="1"/>
    <col min="15872" max="15872" width="10.7109375" style="72" customWidth="1"/>
    <col min="15873" max="15873" width="9.5703125" style="72" customWidth="1"/>
    <col min="15874" max="15874" width="10.5703125" style="72" customWidth="1"/>
    <col min="15875" max="15876" width="9.85546875" style="72" customWidth="1"/>
    <col min="15877" max="15877" width="10.140625" style="72" customWidth="1"/>
    <col min="15878" max="15878" width="9.42578125" style="72" customWidth="1"/>
    <col min="15879" max="15879" width="10.28515625" style="72" customWidth="1"/>
    <col min="15880" max="15881" width="9.85546875" style="72" customWidth="1"/>
    <col min="15882" max="15882" width="5.7109375" style="72" customWidth="1"/>
    <col min="15883" max="15884" width="9.85546875" style="72" customWidth="1"/>
    <col min="15885" max="15885" width="5.7109375" style="72" customWidth="1"/>
    <col min="15886" max="16122" width="9.140625" style="72"/>
    <col min="16123" max="16123" width="4.28515625" style="72" customWidth="1"/>
    <col min="16124" max="16124" width="7.7109375" style="72" customWidth="1"/>
    <col min="16125" max="16125" width="24.5703125" style="72" customWidth="1"/>
    <col min="16126" max="16126" width="9.7109375" style="72" customWidth="1"/>
    <col min="16127" max="16127" width="9.5703125" style="72" customWidth="1"/>
    <col min="16128" max="16128" width="10.7109375" style="72" customWidth="1"/>
    <col min="16129" max="16129" width="9.5703125" style="72" customWidth="1"/>
    <col min="16130" max="16130" width="10.5703125" style="72" customWidth="1"/>
    <col min="16131" max="16132" width="9.85546875" style="72" customWidth="1"/>
    <col min="16133" max="16133" width="10.140625" style="72" customWidth="1"/>
    <col min="16134" max="16134" width="9.42578125" style="72" customWidth="1"/>
    <col min="16135" max="16135" width="10.28515625" style="72" customWidth="1"/>
    <col min="16136" max="16137" width="9.85546875" style="72" customWidth="1"/>
    <col min="16138" max="16138" width="5.7109375" style="72" customWidth="1"/>
    <col min="16139" max="16140" width="9.85546875" style="72" customWidth="1"/>
    <col min="16141" max="16141" width="5.7109375" style="72" customWidth="1"/>
    <col min="16142" max="16384" width="9.140625" style="72"/>
  </cols>
  <sheetData>
    <row r="1" spans="1:19" s="3" customFormat="1">
      <c r="A1" s="2029" t="s">
        <v>0</v>
      </c>
      <c r="B1" s="2030"/>
      <c r="C1" s="2031"/>
      <c r="D1" s="1133" t="s">
        <v>7694</v>
      </c>
      <c r="E1" s="1134"/>
      <c r="F1" s="1134"/>
      <c r="G1" s="1328"/>
      <c r="H1" s="132"/>
      <c r="I1" s="33"/>
      <c r="K1" s="33"/>
      <c r="M1" s="33"/>
      <c r="O1" s="33"/>
    </row>
    <row r="2" spans="1:19" s="3" customFormat="1">
      <c r="A2" s="2029" t="s">
        <v>1</v>
      </c>
      <c r="B2" s="2030"/>
      <c r="C2" s="2031"/>
      <c r="D2" s="1133">
        <v>7044445</v>
      </c>
      <c r="E2" s="1134"/>
      <c r="F2" s="1134"/>
      <c r="G2" s="1328"/>
      <c r="H2" s="132"/>
      <c r="I2" s="33"/>
      <c r="K2" s="33"/>
      <c r="M2" s="33"/>
      <c r="O2" s="33"/>
    </row>
    <row r="3" spans="1:19" s="3" customFormat="1">
      <c r="A3" s="1329"/>
      <c r="B3" s="2030" t="s">
        <v>2</v>
      </c>
      <c r="C3" s="2031"/>
      <c r="D3" s="1134" t="s">
        <v>7721</v>
      </c>
      <c r="F3" s="1134"/>
      <c r="G3" s="1328"/>
      <c r="H3" s="132"/>
      <c r="I3" s="33"/>
      <c r="K3" s="33"/>
      <c r="M3" s="33"/>
      <c r="O3" s="33"/>
    </row>
    <row r="4" spans="1:19" s="3" customFormat="1" ht="14.25">
      <c r="A4" s="1329"/>
      <c r="B4" s="2030" t="s">
        <v>7225</v>
      </c>
      <c r="C4" s="2031"/>
      <c r="D4" s="1136" t="s">
        <v>7217</v>
      </c>
      <c r="E4" s="1137"/>
      <c r="F4" s="1137"/>
      <c r="G4" s="1330"/>
      <c r="H4" s="132"/>
      <c r="I4" s="33"/>
      <c r="K4" s="33"/>
      <c r="M4" s="33"/>
      <c r="O4" s="33"/>
    </row>
    <row r="5" spans="1:19" s="3" customFormat="1" ht="15.75">
      <c r="A5" s="133"/>
      <c r="B5" s="133"/>
      <c r="C5" s="133"/>
      <c r="D5" s="133"/>
      <c r="E5" s="133"/>
      <c r="F5" s="133"/>
      <c r="G5" s="131"/>
      <c r="H5" s="12"/>
      <c r="I5" s="33"/>
      <c r="K5" s="33"/>
      <c r="M5" s="33"/>
      <c r="O5" s="33"/>
      <c r="R5" s="73" t="s">
        <v>1557</v>
      </c>
    </row>
    <row r="6" spans="1:19" ht="50.1" customHeight="1">
      <c r="A6" s="2032" t="s">
        <v>1558</v>
      </c>
      <c r="B6" s="2033" t="s">
        <v>1559</v>
      </c>
      <c r="C6" s="2034" t="s">
        <v>1433</v>
      </c>
      <c r="D6" s="2039" t="s">
        <v>1560</v>
      </c>
      <c r="E6" s="2034" t="s">
        <v>1561</v>
      </c>
      <c r="F6" s="2039" t="s">
        <v>1562</v>
      </c>
      <c r="G6" s="2039"/>
      <c r="H6" s="2039" t="s">
        <v>1563</v>
      </c>
      <c r="I6" s="2039"/>
      <c r="J6" s="2039" t="s">
        <v>1564</v>
      </c>
      <c r="K6" s="2039"/>
      <c r="L6" s="2039" t="s">
        <v>1565</v>
      </c>
      <c r="M6" s="2039"/>
      <c r="N6" s="2039" t="s">
        <v>1566</v>
      </c>
      <c r="O6" s="2039"/>
      <c r="P6" s="2039"/>
      <c r="Q6" s="2039" t="s">
        <v>1567</v>
      </c>
      <c r="R6" s="2039"/>
      <c r="S6" s="2039"/>
    </row>
    <row r="7" spans="1:19" ht="50.1" customHeight="1">
      <c r="A7" s="2032"/>
      <c r="B7" s="2033"/>
      <c r="C7" s="2034"/>
      <c r="D7" s="2039"/>
      <c r="E7" s="2034"/>
      <c r="F7" s="1332" t="s">
        <v>7719</v>
      </c>
      <c r="G7" s="1333" t="s">
        <v>1432</v>
      </c>
      <c r="H7" s="1332" t="s">
        <v>7719</v>
      </c>
      <c r="I7" s="1333" t="s">
        <v>1432</v>
      </c>
      <c r="J7" s="1332" t="s">
        <v>7719</v>
      </c>
      <c r="K7" s="1333" t="s">
        <v>1432</v>
      </c>
      <c r="L7" s="1332" t="s">
        <v>7719</v>
      </c>
      <c r="M7" s="1333" t="s">
        <v>1432</v>
      </c>
      <c r="N7" s="1332" t="s">
        <v>7719</v>
      </c>
      <c r="O7" s="1333" t="s">
        <v>1432</v>
      </c>
      <c r="P7" s="1331" t="s">
        <v>8</v>
      </c>
      <c r="Q7" s="1332" t="s">
        <v>7719</v>
      </c>
      <c r="R7" s="1333" t="s">
        <v>1432</v>
      </c>
      <c r="S7" s="1331" t="s">
        <v>8</v>
      </c>
    </row>
    <row r="8" spans="1:19" s="135" customFormat="1" ht="12" customHeight="1">
      <c r="A8" s="1334">
        <v>0</v>
      </c>
      <c r="B8" s="1334">
        <v>1</v>
      </c>
      <c r="C8" s="1334">
        <v>2</v>
      </c>
      <c r="D8" s="1334">
        <v>3</v>
      </c>
      <c r="E8" s="1334">
        <v>4</v>
      </c>
      <c r="F8" s="1334">
        <v>6</v>
      </c>
      <c r="G8" s="1335">
        <v>6</v>
      </c>
      <c r="H8" s="1334">
        <v>7</v>
      </c>
      <c r="I8" s="1335">
        <v>8</v>
      </c>
      <c r="J8" s="1334">
        <v>9</v>
      </c>
      <c r="K8" s="1336">
        <v>10</v>
      </c>
      <c r="L8" s="1334">
        <v>11</v>
      </c>
      <c r="M8" s="1336">
        <v>12</v>
      </c>
      <c r="N8" s="1337">
        <v>13</v>
      </c>
      <c r="O8" s="1338">
        <v>14</v>
      </c>
      <c r="P8" s="1339">
        <v>15</v>
      </c>
      <c r="Q8" s="1337">
        <v>16</v>
      </c>
      <c r="R8" s="1338">
        <v>17</v>
      </c>
      <c r="S8" s="1339">
        <v>18</v>
      </c>
    </row>
    <row r="9" spans="1:19" ht="24.95" customHeight="1">
      <c r="A9" s="1340">
        <v>1</v>
      </c>
      <c r="B9" s="1209">
        <v>420</v>
      </c>
      <c r="C9" s="1341" t="s">
        <v>1568</v>
      </c>
      <c r="D9" s="1342">
        <v>118</v>
      </c>
      <c r="E9" s="1342">
        <v>5</v>
      </c>
      <c r="F9" s="1343">
        <v>204</v>
      </c>
      <c r="G9" s="1344">
        <v>207</v>
      </c>
      <c r="H9" s="1343">
        <v>212</v>
      </c>
      <c r="I9" s="1344">
        <v>229</v>
      </c>
      <c r="J9" s="1345">
        <v>2114</v>
      </c>
      <c r="K9" s="1346">
        <v>3947</v>
      </c>
      <c r="L9" s="1345">
        <v>3056</v>
      </c>
      <c r="M9" s="1346">
        <v>5957</v>
      </c>
      <c r="N9" s="1347">
        <v>2318</v>
      </c>
      <c r="O9" s="1348">
        <v>4154</v>
      </c>
      <c r="P9" s="1349">
        <v>55.80163697640829</v>
      </c>
      <c r="Q9" s="1347">
        <v>3268</v>
      </c>
      <c r="R9" s="1348">
        <v>6186</v>
      </c>
      <c r="S9" s="1347">
        <v>52.651147752990624</v>
      </c>
    </row>
    <row r="10" spans="1:19" ht="24.95" customHeight="1">
      <c r="A10" s="1340">
        <v>2</v>
      </c>
      <c r="B10" s="1209">
        <v>422</v>
      </c>
      <c r="C10" s="1350" t="s">
        <v>1569</v>
      </c>
      <c r="D10" s="1342">
        <v>37</v>
      </c>
      <c r="E10" s="1342">
        <v>3</v>
      </c>
      <c r="F10" s="1343">
        <v>371</v>
      </c>
      <c r="G10" s="1344">
        <v>906</v>
      </c>
      <c r="H10" s="1343">
        <v>422</v>
      </c>
      <c r="I10" s="1344">
        <v>1166</v>
      </c>
      <c r="J10" s="1345">
        <v>705</v>
      </c>
      <c r="K10" s="1346">
        <v>1015</v>
      </c>
      <c r="L10" s="1345">
        <v>996</v>
      </c>
      <c r="M10" s="1346">
        <v>1576</v>
      </c>
      <c r="N10" s="1347">
        <v>1076</v>
      </c>
      <c r="O10" s="1348">
        <v>1921</v>
      </c>
      <c r="P10" s="1349">
        <v>56.012493492972418</v>
      </c>
      <c r="Q10" s="1347">
        <v>1418</v>
      </c>
      <c r="R10" s="1348">
        <v>2742</v>
      </c>
      <c r="S10" s="1347">
        <v>51.714077315827865</v>
      </c>
    </row>
    <row r="11" spans="1:19" ht="24.95" customHeight="1">
      <c r="A11" s="1340">
        <v>3</v>
      </c>
      <c r="B11" s="1209">
        <v>433</v>
      </c>
      <c r="C11" s="1341" t="s">
        <v>1570</v>
      </c>
      <c r="D11" s="1342">
        <v>39</v>
      </c>
      <c r="E11" s="1204">
        <v>3</v>
      </c>
      <c r="F11" s="1343">
        <v>96</v>
      </c>
      <c r="G11" s="1344">
        <v>317</v>
      </c>
      <c r="H11" s="1343">
        <v>116</v>
      </c>
      <c r="I11" s="1344">
        <v>365</v>
      </c>
      <c r="J11" s="1345">
        <v>591</v>
      </c>
      <c r="K11" s="1346">
        <v>823</v>
      </c>
      <c r="L11" s="1345">
        <v>868</v>
      </c>
      <c r="M11" s="1346">
        <v>1240</v>
      </c>
      <c r="N11" s="1347">
        <v>687</v>
      </c>
      <c r="O11" s="1348">
        <v>1140</v>
      </c>
      <c r="P11" s="1349">
        <v>60.263157894736842</v>
      </c>
      <c r="Q11" s="1347">
        <v>984</v>
      </c>
      <c r="R11" s="1348">
        <v>1605</v>
      </c>
      <c r="S11" s="1347">
        <v>61.246105919003114</v>
      </c>
    </row>
    <row r="12" spans="1:19" ht="33.75" customHeight="1" thickBot="1">
      <c r="A12" s="790">
        <v>4</v>
      </c>
      <c r="B12" s="791">
        <v>210</v>
      </c>
      <c r="C12" s="792" t="s">
        <v>1571</v>
      </c>
      <c r="D12" s="793">
        <v>49</v>
      </c>
      <c r="E12" s="794">
        <v>3</v>
      </c>
      <c r="F12" s="795">
        <v>488</v>
      </c>
      <c r="G12" s="796">
        <v>618</v>
      </c>
      <c r="H12" s="795">
        <v>621</v>
      </c>
      <c r="I12" s="796">
        <v>813</v>
      </c>
      <c r="J12" s="797">
        <v>1975</v>
      </c>
      <c r="K12" s="798">
        <v>4298</v>
      </c>
      <c r="L12" s="797">
        <v>2300</v>
      </c>
      <c r="M12" s="798">
        <v>4750</v>
      </c>
      <c r="N12" s="788">
        <v>2463</v>
      </c>
      <c r="O12" s="799">
        <v>4916</v>
      </c>
      <c r="P12" s="1349">
        <v>50.101708706265256</v>
      </c>
      <c r="Q12" s="788">
        <v>2921</v>
      </c>
      <c r="R12" s="799">
        <v>5563</v>
      </c>
      <c r="S12" s="1347">
        <v>52.507639762717965</v>
      </c>
    </row>
    <row r="13" spans="1:19" ht="24.95" customHeight="1" thickBot="1">
      <c r="A13" s="2035" t="s">
        <v>1447</v>
      </c>
      <c r="B13" s="2036"/>
      <c r="C13" s="2037"/>
      <c r="D13" s="800">
        <v>243</v>
      </c>
      <c r="E13" s="800">
        <v>14</v>
      </c>
      <c r="F13" s="801">
        <f>SUM(F9:F12)</f>
        <v>1159</v>
      </c>
      <c r="G13" s="802">
        <v>2048</v>
      </c>
      <c r="H13" s="801">
        <f>SUM(H9:H12)</f>
        <v>1371</v>
      </c>
      <c r="I13" s="802">
        <v>2573</v>
      </c>
      <c r="J13" s="801">
        <f>SUM(J9:J12)</f>
        <v>5385</v>
      </c>
      <c r="K13" s="802">
        <v>10083</v>
      </c>
      <c r="L13" s="801">
        <f>SUM(L9:L12)</f>
        <v>7220</v>
      </c>
      <c r="M13" s="802">
        <v>13523</v>
      </c>
      <c r="N13" s="801">
        <f>SUM(N9:N12)</f>
        <v>6544</v>
      </c>
      <c r="O13" s="803">
        <v>12131</v>
      </c>
      <c r="P13" s="1349">
        <v>53.944439864809169</v>
      </c>
      <c r="Q13" s="801">
        <f>SUM(Q9:Q12)</f>
        <v>8591</v>
      </c>
      <c r="R13" s="803">
        <v>16096</v>
      </c>
      <c r="S13" s="1347">
        <f>Q13/R13*100</f>
        <v>53.373508946322069</v>
      </c>
    </row>
    <row r="14" spans="1:19" customFormat="1" ht="24.95" customHeight="1">
      <c r="F14" s="2038"/>
      <c r="G14" s="2038"/>
      <c r="H14" s="2038"/>
      <c r="I14" s="2038"/>
      <c r="J14" s="2038"/>
      <c r="K14" s="2038"/>
      <c r="O14" s="789"/>
      <c r="R14" s="789"/>
    </row>
    <row r="15" spans="1:19" customFormat="1" ht="47.25" customHeight="1"/>
    <row r="16" spans="1:19" customFormat="1" ht="24.95" customHeight="1">
      <c r="D16" s="2038"/>
      <c r="E16" s="2038"/>
      <c r="N16" s="156"/>
    </row>
    <row r="17" spans="4:5" customFormat="1" ht="24.95" customHeight="1">
      <c r="D17" s="2038"/>
      <c r="E17" s="2038"/>
    </row>
    <row r="18" spans="4:5" customFormat="1" ht="24.95" customHeight="1">
      <c r="D18" s="2038"/>
      <c r="E18" s="2038"/>
    </row>
    <row r="19" spans="4:5" customFormat="1" ht="24.95" customHeight="1">
      <c r="D19" s="2038"/>
      <c r="E19" s="2038"/>
    </row>
    <row r="20" spans="4:5" customFormat="1" ht="24.95" customHeight="1">
      <c r="D20" s="2038"/>
      <c r="E20" s="2038"/>
    </row>
    <row r="21" spans="4:5" customFormat="1" ht="24.95" customHeight="1"/>
    <row r="22" spans="4:5" ht="24.95" customHeight="1"/>
    <row r="23" spans="4:5" ht="24.95" customHeight="1"/>
    <row r="24" spans="4:5" ht="24.95" customHeight="1"/>
    <row r="25" spans="4:5" ht="24.95" customHeight="1"/>
    <row r="26" spans="4:5" ht="24.95" customHeight="1"/>
    <row r="27" spans="4:5" ht="24.95" customHeight="1"/>
    <row r="28" spans="4:5" ht="24.95" customHeight="1"/>
    <row r="29" spans="4:5" ht="24.95" customHeight="1"/>
    <row r="30" spans="4:5" ht="24.95" customHeight="1"/>
    <row r="31" spans="4:5" ht="24.95" customHeight="1"/>
    <row r="32" spans="4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</sheetData>
  <mergeCells count="22">
    <mergeCell ref="D18:E18"/>
    <mergeCell ref="D19:E19"/>
    <mergeCell ref="D20:E20"/>
    <mergeCell ref="N6:P6"/>
    <mergeCell ref="Q6:S6"/>
    <mergeCell ref="L6:M6"/>
    <mergeCell ref="A13:C13"/>
    <mergeCell ref="F14:K14"/>
    <mergeCell ref="D16:E16"/>
    <mergeCell ref="D17:E17"/>
    <mergeCell ref="D6:D7"/>
    <mergeCell ref="E6:E7"/>
    <mergeCell ref="F6:G6"/>
    <mergeCell ref="H6:I6"/>
    <mergeCell ref="J6:K6"/>
    <mergeCell ref="A1:C1"/>
    <mergeCell ref="A2:C2"/>
    <mergeCell ref="B3:C3"/>
    <mergeCell ref="B4:C4"/>
    <mergeCell ref="A6:A7"/>
    <mergeCell ref="B6:B7"/>
    <mergeCell ref="C6:C7"/>
  </mergeCell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  <pageSetUpPr fitToPage="1"/>
  </sheetPr>
  <dimension ref="A1:H735"/>
  <sheetViews>
    <sheetView topLeftCell="A7" zoomScaleSheetLayoutView="100" workbookViewId="0">
      <selection activeCell="G11" sqref="G11"/>
    </sheetView>
  </sheetViews>
  <sheetFormatPr defaultRowHeight="13.5"/>
  <cols>
    <col min="1" max="1" width="8.7109375" style="28" bestFit="1" customWidth="1"/>
    <col min="2" max="2" width="82.140625" style="28" customWidth="1"/>
    <col min="3" max="3" width="11.42578125" style="29" customWidth="1"/>
    <col min="4" max="4" width="10.5703125" style="30" customWidth="1"/>
    <col min="5" max="5" width="6.7109375" style="11" customWidth="1"/>
    <col min="6" max="244" width="9.140625" style="3"/>
    <col min="245" max="245" width="8.7109375" style="3" bestFit="1" customWidth="1"/>
    <col min="246" max="246" width="82.140625" style="3" customWidth="1"/>
    <col min="247" max="247" width="11.42578125" style="3" customWidth="1"/>
    <col min="248" max="248" width="10.5703125" style="3" customWidth="1"/>
    <col min="249" max="249" width="6.7109375" style="3" customWidth="1"/>
    <col min="250" max="500" width="9.140625" style="3"/>
    <col min="501" max="501" width="8.7109375" style="3" bestFit="1" customWidth="1"/>
    <col min="502" max="502" width="82.140625" style="3" customWidth="1"/>
    <col min="503" max="503" width="11.42578125" style="3" customWidth="1"/>
    <col min="504" max="504" width="10.5703125" style="3" customWidth="1"/>
    <col min="505" max="505" width="6.7109375" style="3" customWidth="1"/>
    <col min="506" max="756" width="9.140625" style="3"/>
    <col min="757" max="757" width="8.7109375" style="3" bestFit="1" customWidth="1"/>
    <col min="758" max="758" width="82.140625" style="3" customWidth="1"/>
    <col min="759" max="759" width="11.42578125" style="3" customWidth="1"/>
    <col min="760" max="760" width="10.5703125" style="3" customWidth="1"/>
    <col min="761" max="761" width="6.7109375" style="3" customWidth="1"/>
    <col min="762" max="1012" width="9.140625" style="3"/>
    <col min="1013" max="1013" width="8.7109375" style="3" bestFit="1" customWidth="1"/>
    <col min="1014" max="1014" width="82.140625" style="3" customWidth="1"/>
    <col min="1015" max="1015" width="11.42578125" style="3" customWidth="1"/>
    <col min="1016" max="1016" width="10.5703125" style="3" customWidth="1"/>
    <col min="1017" max="1017" width="6.7109375" style="3" customWidth="1"/>
    <col min="1018" max="1268" width="9.140625" style="3"/>
    <col min="1269" max="1269" width="8.7109375" style="3" bestFit="1" customWidth="1"/>
    <col min="1270" max="1270" width="82.140625" style="3" customWidth="1"/>
    <col min="1271" max="1271" width="11.42578125" style="3" customWidth="1"/>
    <col min="1272" max="1272" width="10.5703125" style="3" customWidth="1"/>
    <col min="1273" max="1273" width="6.7109375" style="3" customWidth="1"/>
    <col min="1274" max="1524" width="9.140625" style="3"/>
    <col min="1525" max="1525" width="8.7109375" style="3" bestFit="1" customWidth="1"/>
    <col min="1526" max="1526" width="82.140625" style="3" customWidth="1"/>
    <col min="1527" max="1527" width="11.42578125" style="3" customWidth="1"/>
    <col min="1528" max="1528" width="10.5703125" style="3" customWidth="1"/>
    <col min="1529" max="1529" width="6.7109375" style="3" customWidth="1"/>
    <col min="1530" max="1780" width="9.140625" style="3"/>
    <col min="1781" max="1781" width="8.7109375" style="3" bestFit="1" customWidth="1"/>
    <col min="1782" max="1782" width="82.140625" style="3" customWidth="1"/>
    <col min="1783" max="1783" width="11.42578125" style="3" customWidth="1"/>
    <col min="1784" max="1784" width="10.5703125" style="3" customWidth="1"/>
    <col min="1785" max="1785" width="6.7109375" style="3" customWidth="1"/>
    <col min="1786" max="2036" width="9.140625" style="3"/>
    <col min="2037" max="2037" width="8.7109375" style="3" bestFit="1" customWidth="1"/>
    <col min="2038" max="2038" width="82.140625" style="3" customWidth="1"/>
    <col min="2039" max="2039" width="11.42578125" style="3" customWidth="1"/>
    <col min="2040" max="2040" width="10.5703125" style="3" customWidth="1"/>
    <col min="2041" max="2041" width="6.7109375" style="3" customWidth="1"/>
    <col min="2042" max="2292" width="9.140625" style="3"/>
    <col min="2293" max="2293" width="8.7109375" style="3" bestFit="1" customWidth="1"/>
    <col min="2294" max="2294" width="82.140625" style="3" customWidth="1"/>
    <col min="2295" max="2295" width="11.42578125" style="3" customWidth="1"/>
    <col min="2296" max="2296" width="10.5703125" style="3" customWidth="1"/>
    <col min="2297" max="2297" width="6.7109375" style="3" customWidth="1"/>
    <col min="2298" max="2548" width="9.140625" style="3"/>
    <col min="2549" max="2549" width="8.7109375" style="3" bestFit="1" customWidth="1"/>
    <col min="2550" max="2550" width="82.140625" style="3" customWidth="1"/>
    <col min="2551" max="2551" width="11.42578125" style="3" customWidth="1"/>
    <col min="2552" max="2552" width="10.5703125" style="3" customWidth="1"/>
    <col min="2553" max="2553" width="6.7109375" style="3" customWidth="1"/>
    <col min="2554" max="2804" width="9.140625" style="3"/>
    <col min="2805" max="2805" width="8.7109375" style="3" bestFit="1" customWidth="1"/>
    <col min="2806" max="2806" width="82.140625" style="3" customWidth="1"/>
    <col min="2807" max="2807" width="11.42578125" style="3" customWidth="1"/>
    <col min="2808" max="2808" width="10.5703125" style="3" customWidth="1"/>
    <col min="2809" max="2809" width="6.7109375" style="3" customWidth="1"/>
    <col min="2810" max="3060" width="9.140625" style="3"/>
    <col min="3061" max="3061" width="8.7109375" style="3" bestFit="1" customWidth="1"/>
    <col min="3062" max="3062" width="82.140625" style="3" customWidth="1"/>
    <col min="3063" max="3063" width="11.42578125" style="3" customWidth="1"/>
    <col min="3064" max="3064" width="10.5703125" style="3" customWidth="1"/>
    <col min="3065" max="3065" width="6.7109375" style="3" customWidth="1"/>
    <col min="3066" max="3316" width="9.140625" style="3"/>
    <col min="3317" max="3317" width="8.7109375" style="3" bestFit="1" customWidth="1"/>
    <col min="3318" max="3318" width="82.140625" style="3" customWidth="1"/>
    <col min="3319" max="3319" width="11.42578125" style="3" customWidth="1"/>
    <col min="3320" max="3320" width="10.5703125" style="3" customWidth="1"/>
    <col min="3321" max="3321" width="6.7109375" style="3" customWidth="1"/>
    <col min="3322" max="3572" width="9.140625" style="3"/>
    <col min="3573" max="3573" width="8.7109375" style="3" bestFit="1" customWidth="1"/>
    <col min="3574" max="3574" width="82.140625" style="3" customWidth="1"/>
    <col min="3575" max="3575" width="11.42578125" style="3" customWidth="1"/>
    <col min="3576" max="3576" width="10.5703125" style="3" customWidth="1"/>
    <col min="3577" max="3577" width="6.7109375" style="3" customWidth="1"/>
    <col min="3578" max="3828" width="9.140625" style="3"/>
    <col min="3829" max="3829" width="8.7109375" style="3" bestFit="1" customWidth="1"/>
    <col min="3830" max="3830" width="82.140625" style="3" customWidth="1"/>
    <col min="3831" max="3831" width="11.42578125" style="3" customWidth="1"/>
    <col min="3832" max="3832" width="10.5703125" style="3" customWidth="1"/>
    <col min="3833" max="3833" width="6.7109375" style="3" customWidth="1"/>
    <col min="3834" max="4084" width="9.140625" style="3"/>
    <col min="4085" max="4085" width="8.7109375" style="3" bestFit="1" customWidth="1"/>
    <col min="4086" max="4086" width="82.140625" style="3" customWidth="1"/>
    <col min="4087" max="4087" width="11.42578125" style="3" customWidth="1"/>
    <col min="4088" max="4088" width="10.5703125" style="3" customWidth="1"/>
    <col min="4089" max="4089" width="6.7109375" style="3" customWidth="1"/>
    <col min="4090" max="4340" width="9.140625" style="3"/>
    <col min="4341" max="4341" width="8.7109375" style="3" bestFit="1" customWidth="1"/>
    <col min="4342" max="4342" width="82.140625" style="3" customWidth="1"/>
    <col min="4343" max="4343" width="11.42578125" style="3" customWidth="1"/>
    <col min="4344" max="4344" width="10.5703125" style="3" customWidth="1"/>
    <col min="4345" max="4345" width="6.7109375" style="3" customWidth="1"/>
    <col min="4346" max="4596" width="9.140625" style="3"/>
    <col min="4597" max="4597" width="8.7109375" style="3" bestFit="1" customWidth="1"/>
    <col min="4598" max="4598" width="82.140625" style="3" customWidth="1"/>
    <col min="4599" max="4599" width="11.42578125" style="3" customWidth="1"/>
    <col min="4600" max="4600" width="10.5703125" style="3" customWidth="1"/>
    <col min="4601" max="4601" width="6.7109375" style="3" customWidth="1"/>
    <col min="4602" max="4852" width="9.140625" style="3"/>
    <col min="4853" max="4853" width="8.7109375" style="3" bestFit="1" customWidth="1"/>
    <col min="4854" max="4854" width="82.140625" style="3" customWidth="1"/>
    <col min="4855" max="4855" width="11.42578125" style="3" customWidth="1"/>
    <col min="4856" max="4856" width="10.5703125" style="3" customWidth="1"/>
    <col min="4857" max="4857" width="6.7109375" style="3" customWidth="1"/>
    <col min="4858" max="5108" width="9.140625" style="3"/>
    <col min="5109" max="5109" width="8.7109375" style="3" bestFit="1" customWidth="1"/>
    <col min="5110" max="5110" width="82.140625" style="3" customWidth="1"/>
    <col min="5111" max="5111" width="11.42578125" style="3" customWidth="1"/>
    <col min="5112" max="5112" width="10.5703125" style="3" customWidth="1"/>
    <col min="5113" max="5113" width="6.7109375" style="3" customWidth="1"/>
    <col min="5114" max="5364" width="9.140625" style="3"/>
    <col min="5365" max="5365" width="8.7109375" style="3" bestFit="1" customWidth="1"/>
    <col min="5366" max="5366" width="82.140625" style="3" customWidth="1"/>
    <col min="5367" max="5367" width="11.42578125" style="3" customWidth="1"/>
    <col min="5368" max="5368" width="10.5703125" style="3" customWidth="1"/>
    <col min="5369" max="5369" width="6.7109375" style="3" customWidth="1"/>
    <col min="5370" max="5620" width="9.140625" style="3"/>
    <col min="5621" max="5621" width="8.7109375" style="3" bestFit="1" customWidth="1"/>
    <col min="5622" max="5622" width="82.140625" style="3" customWidth="1"/>
    <col min="5623" max="5623" width="11.42578125" style="3" customWidth="1"/>
    <col min="5624" max="5624" width="10.5703125" style="3" customWidth="1"/>
    <col min="5625" max="5625" width="6.7109375" style="3" customWidth="1"/>
    <col min="5626" max="5876" width="9.140625" style="3"/>
    <col min="5877" max="5877" width="8.7109375" style="3" bestFit="1" customWidth="1"/>
    <col min="5878" max="5878" width="82.140625" style="3" customWidth="1"/>
    <col min="5879" max="5879" width="11.42578125" style="3" customWidth="1"/>
    <col min="5880" max="5880" width="10.5703125" style="3" customWidth="1"/>
    <col min="5881" max="5881" width="6.7109375" style="3" customWidth="1"/>
    <col min="5882" max="6132" width="9.140625" style="3"/>
    <col min="6133" max="6133" width="8.7109375" style="3" bestFit="1" customWidth="1"/>
    <col min="6134" max="6134" width="82.140625" style="3" customWidth="1"/>
    <col min="6135" max="6135" width="11.42578125" style="3" customWidth="1"/>
    <col min="6136" max="6136" width="10.5703125" style="3" customWidth="1"/>
    <col min="6137" max="6137" width="6.7109375" style="3" customWidth="1"/>
    <col min="6138" max="6388" width="9.140625" style="3"/>
    <col min="6389" max="6389" width="8.7109375" style="3" bestFit="1" customWidth="1"/>
    <col min="6390" max="6390" width="82.140625" style="3" customWidth="1"/>
    <col min="6391" max="6391" width="11.42578125" style="3" customWidth="1"/>
    <col min="6392" max="6392" width="10.5703125" style="3" customWidth="1"/>
    <col min="6393" max="6393" width="6.7109375" style="3" customWidth="1"/>
    <col min="6394" max="6644" width="9.140625" style="3"/>
    <col min="6645" max="6645" width="8.7109375" style="3" bestFit="1" customWidth="1"/>
    <col min="6646" max="6646" width="82.140625" style="3" customWidth="1"/>
    <col min="6647" max="6647" width="11.42578125" style="3" customWidth="1"/>
    <col min="6648" max="6648" width="10.5703125" style="3" customWidth="1"/>
    <col min="6649" max="6649" width="6.7109375" style="3" customWidth="1"/>
    <col min="6650" max="6900" width="9.140625" style="3"/>
    <col min="6901" max="6901" width="8.7109375" style="3" bestFit="1" customWidth="1"/>
    <col min="6902" max="6902" width="82.140625" style="3" customWidth="1"/>
    <col min="6903" max="6903" width="11.42578125" style="3" customWidth="1"/>
    <col min="6904" max="6904" width="10.5703125" style="3" customWidth="1"/>
    <col min="6905" max="6905" width="6.7109375" style="3" customWidth="1"/>
    <col min="6906" max="7156" width="9.140625" style="3"/>
    <col min="7157" max="7157" width="8.7109375" style="3" bestFit="1" customWidth="1"/>
    <col min="7158" max="7158" width="82.140625" style="3" customWidth="1"/>
    <col min="7159" max="7159" width="11.42578125" style="3" customWidth="1"/>
    <col min="7160" max="7160" width="10.5703125" style="3" customWidth="1"/>
    <col min="7161" max="7161" width="6.7109375" style="3" customWidth="1"/>
    <col min="7162" max="7412" width="9.140625" style="3"/>
    <col min="7413" max="7413" width="8.7109375" style="3" bestFit="1" customWidth="1"/>
    <col min="7414" max="7414" width="82.140625" style="3" customWidth="1"/>
    <col min="7415" max="7415" width="11.42578125" style="3" customWidth="1"/>
    <col min="7416" max="7416" width="10.5703125" style="3" customWidth="1"/>
    <col min="7417" max="7417" width="6.7109375" style="3" customWidth="1"/>
    <col min="7418" max="7668" width="9.140625" style="3"/>
    <col min="7669" max="7669" width="8.7109375" style="3" bestFit="1" customWidth="1"/>
    <col min="7670" max="7670" width="82.140625" style="3" customWidth="1"/>
    <col min="7671" max="7671" width="11.42578125" style="3" customWidth="1"/>
    <col min="7672" max="7672" width="10.5703125" style="3" customWidth="1"/>
    <col min="7673" max="7673" width="6.7109375" style="3" customWidth="1"/>
    <col min="7674" max="7924" width="9.140625" style="3"/>
    <col min="7925" max="7925" width="8.7109375" style="3" bestFit="1" customWidth="1"/>
    <col min="7926" max="7926" width="82.140625" style="3" customWidth="1"/>
    <col min="7927" max="7927" width="11.42578125" style="3" customWidth="1"/>
    <col min="7928" max="7928" width="10.5703125" style="3" customWidth="1"/>
    <col min="7929" max="7929" width="6.7109375" style="3" customWidth="1"/>
    <col min="7930" max="8180" width="9.140625" style="3"/>
    <col min="8181" max="8181" width="8.7109375" style="3" bestFit="1" customWidth="1"/>
    <col min="8182" max="8182" width="82.140625" style="3" customWidth="1"/>
    <col min="8183" max="8183" width="11.42578125" style="3" customWidth="1"/>
    <col min="8184" max="8184" width="10.5703125" style="3" customWidth="1"/>
    <col min="8185" max="8185" width="6.7109375" style="3" customWidth="1"/>
    <col min="8186" max="8436" width="9.140625" style="3"/>
    <col min="8437" max="8437" width="8.7109375" style="3" bestFit="1" customWidth="1"/>
    <col min="8438" max="8438" width="82.140625" style="3" customWidth="1"/>
    <col min="8439" max="8439" width="11.42578125" style="3" customWidth="1"/>
    <col min="8440" max="8440" width="10.5703125" style="3" customWidth="1"/>
    <col min="8441" max="8441" width="6.7109375" style="3" customWidth="1"/>
    <col min="8442" max="8692" width="9.140625" style="3"/>
    <col min="8693" max="8693" width="8.7109375" style="3" bestFit="1" customWidth="1"/>
    <col min="8694" max="8694" width="82.140625" style="3" customWidth="1"/>
    <col min="8695" max="8695" width="11.42578125" style="3" customWidth="1"/>
    <col min="8696" max="8696" width="10.5703125" style="3" customWidth="1"/>
    <col min="8697" max="8697" width="6.7109375" style="3" customWidth="1"/>
    <col min="8698" max="8948" width="9.140625" style="3"/>
    <col min="8949" max="8949" width="8.7109375" style="3" bestFit="1" customWidth="1"/>
    <col min="8950" max="8950" width="82.140625" style="3" customWidth="1"/>
    <col min="8951" max="8951" width="11.42578125" style="3" customWidth="1"/>
    <col min="8952" max="8952" width="10.5703125" style="3" customWidth="1"/>
    <col min="8953" max="8953" width="6.7109375" style="3" customWidth="1"/>
    <col min="8954" max="9204" width="9.140625" style="3"/>
    <col min="9205" max="9205" width="8.7109375" style="3" bestFit="1" customWidth="1"/>
    <col min="9206" max="9206" width="82.140625" style="3" customWidth="1"/>
    <col min="9207" max="9207" width="11.42578125" style="3" customWidth="1"/>
    <col min="9208" max="9208" width="10.5703125" style="3" customWidth="1"/>
    <col min="9209" max="9209" width="6.7109375" style="3" customWidth="1"/>
    <col min="9210" max="9460" width="9.140625" style="3"/>
    <col min="9461" max="9461" width="8.7109375" style="3" bestFit="1" customWidth="1"/>
    <col min="9462" max="9462" width="82.140625" style="3" customWidth="1"/>
    <col min="9463" max="9463" width="11.42578125" style="3" customWidth="1"/>
    <col min="9464" max="9464" width="10.5703125" style="3" customWidth="1"/>
    <col min="9465" max="9465" width="6.7109375" style="3" customWidth="1"/>
    <col min="9466" max="9716" width="9.140625" style="3"/>
    <col min="9717" max="9717" width="8.7109375" style="3" bestFit="1" customWidth="1"/>
    <col min="9718" max="9718" width="82.140625" style="3" customWidth="1"/>
    <col min="9719" max="9719" width="11.42578125" style="3" customWidth="1"/>
    <col min="9720" max="9720" width="10.5703125" style="3" customWidth="1"/>
    <col min="9721" max="9721" width="6.7109375" style="3" customWidth="1"/>
    <col min="9722" max="9972" width="9.140625" style="3"/>
    <col min="9973" max="9973" width="8.7109375" style="3" bestFit="1" customWidth="1"/>
    <col min="9974" max="9974" width="82.140625" style="3" customWidth="1"/>
    <col min="9975" max="9975" width="11.42578125" style="3" customWidth="1"/>
    <col min="9976" max="9976" width="10.5703125" style="3" customWidth="1"/>
    <col min="9977" max="9977" width="6.7109375" style="3" customWidth="1"/>
    <col min="9978" max="10228" width="9.140625" style="3"/>
    <col min="10229" max="10229" width="8.7109375" style="3" bestFit="1" customWidth="1"/>
    <col min="10230" max="10230" width="82.140625" style="3" customWidth="1"/>
    <col min="10231" max="10231" width="11.42578125" style="3" customWidth="1"/>
    <col min="10232" max="10232" width="10.5703125" style="3" customWidth="1"/>
    <col min="10233" max="10233" width="6.7109375" style="3" customWidth="1"/>
    <col min="10234" max="10484" width="9.140625" style="3"/>
    <col min="10485" max="10485" width="8.7109375" style="3" bestFit="1" customWidth="1"/>
    <col min="10486" max="10486" width="82.140625" style="3" customWidth="1"/>
    <col min="10487" max="10487" width="11.42578125" style="3" customWidth="1"/>
    <col min="10488" max="10488" width="10.5703125" style="3" customWidth="1"/>
    <col min="10489" max="10489" width="6.7109375" style="3" customWidth="1"/>
    <col min="10490" max="10740" width="9.140625" style="3"/>
    <col min="10741" max="10741" width="8.7109375" style="3" bestFit="1" customWidth="1"/>
    <col min="10742" max="10742" width="82.140625" style="3" customWidth="1"/>
    <col min="10743" max="10743" width="11.42578125" style="3" customWidth="1"/>
    <col min="10744" max="10744" width="10.5703125" style="3" customWidth="1"/>
    <col min="10745" max="10745" width="6.7109375" style="3" customWidth="1"/>
    <col min="10746" max="10996" width="9.140625" style="3"/>
    <col min="10997" max="10997" width="8.7109375" style="3" bestFit="1" customWidth="1"/>
    <col min="10998" max="10998" width="82.140625" style="3" customWidth="1"/>
    <col min="10999" max="10999" width="11.42578125" style="3" customWidth="1"/>
    <col min="11000" max="11000" width="10.5703125" style="3" customWidth="1"/>
    <col min="11001" max="11001" width="6.7109375" style="3" customWidth="1"/>
    <col min="11002" max="11252" width="9.140625" style="3"/>
    <col min="11253" max="11253" width="8.7109375" style="3" bestFit="1" customWidth="1"/>
    <col min="11254" max="11254" width="82.140625" style="3" customWidth="1"/>
    <col min="11255" max="11255" width="11.42578125" style="3" customWidth="1"/>
    <col min="11256" max="11256" width="10.5703125" style="3" customWidth="1"/>
    <col min="11257" max="11257" width="6.7109375" style="3" customWidth="1"/>
    <col min="11258" max="11508" width="9.140625" style="3"/>
    <col min="11509" max="11509" width="8.7109375" style="3" bestFit="1" customWidth="1"/>
    <col min="11510" max="11510" width="82.140625" style="3" customWidth="1"/>
    <col min="11511" max="11511" width="11.42578125" style="3" customWidth="1"/>
    <col min="11512" max="11512" width="10.5703125" style="3" customWidth="1"/>
    <col min="11513" max="11513" width="6.7109375" style="3" customWidth="1"/>
    <col min="11514" max="11764" width="9.140625" style="3"/>
    <col min="11765" max="11765" width="8.7109375" style="3" bestFit="1" customWidth="1"/>
    <col min="11766" max="11766" width="82.140625" style="3" customWidth="1"/>
    <col min="11767" max="11767" width="11.42578125" style="3" customWidth="1"/>
    <col min="11768" max="11768" width="10.5703125" style="3" customWidth="1"/>
    <col min="11769" max="11769" width="6.7109375" style="3" customWidth="1"/>
    <col min="11770" max="12020" width="9.140625" style="3"/>
    <col min="12021" max="12021" width="8.7109375" style="3" bestFit="1" customWidth="1"/>
    <col min="12022" max="12022" width="82.140625" style="3" customWidth="1"/>
    <col min="12023" max="12023" width="11.42578125" style="3" customWidth="1"/>
    <col min="12024" max="12024" width="10.5703125" style="3" customWidth="1"/>
    <col min="12025" max="12025" width="6.7109375" style="3" customWidth="1"/>
    <col min="12026" max="12276" width="9.140625" style="3"/>
    <col min="12277" max="12277" width="8.7109375" style="3" bestFit="1" customWidth="1"/>
    <col min="12278" max="12278" width="82.140625" style="3" customWidth="1"/>
    <col min="12279" max="12279" width="11.42578125" style="3" customWidth="1"/>
    <col min="12280" max="12280" width="10.5703125" style="3" customWidth="1"/>
    <col min="12281" max="12281" width="6.7109375" style="3" customWidth="1"/>
    <col min="12282" max="12532" width="9.140625" style="3"/>
    <col min="12533" max="12533" width="8.7109375" style="3" bestFit="1" customWidth="1"/>
    <col min="12534" max="12534" width="82.140625" style="3" customWidth="1"/>
    <col min="12535" max="12535" width="11.42578125" style="3" customWidth="1"/>
    <col min="12536" max="12536" width="10.5703125" style="3" customWidth="1"/>
    <col min="12537" max="12537" width="6.7109375" style="3" customWidth="1"/>
    <col min="12538" max="12788" width="9.140625" style="3"/>
    <col min="12789" max="12789" width="8.7109375" style="3" bestFit="1" customWidth="1"/>
    <col min="12790" max="12790" width="82.140625" style="3" customWidth="1"/>
    <col min="12791" max="12791" width="11.42578125" style="3" customWidth="1"/>
    <col min="12792" max="12792" width="10.5703125" style="3" customWidth="1"/>
    <col min="12793" max="12793" width="6.7109375" style="3" customWidth="1"/>
    <col min="12794" max="13044" width="9.140625" style="3"/>
    <col min="13045" max="13045" width="8.7109375" style="3" bestFit="1" customWidth="1"/>
    <col min="13046" max="13046" width="82.140625" style="3" customWidth="1"/>
    <col min="13047" max="13047" width="11.42578125" style="3" customWidth="1"/>
    <col min="13048" max="13048" width="10.5703125" style="3" customWidth="1"/>
    <col min="13049" max="13049" width="6.7109375" style="3" customWidth="1"/>
    <col min="13050" max="13300" width="9.140625" style="3"/>
    <col min="13301" max="13301" width="8.7109375" style="3" bestFit="1" customWidth="1"/>
    <col min="13302" max="13302" width="82.140625" style="3" customWidth="1"/>
    <col min="13303" max="13303" width="11.42578125" style="3" customWidth="1"/>
    <col min="13304" max="13304" width="10.5703125" style="3" customWidth="1"/>
    <col min="13305" max="13305" width="6.7109375" style="3" customWidth="1"/>
    <col min="13306" max="13556" width="9.140625" style="3"/>
    <col min="13557" max="13557" width="8.7109375" style="3" bestFit="1" customWidth="1"/>
    <col min="13558" max="13558" width="82.140625" style="3" customWidth="1"/>
    <col min="13559" max="13559" width="11.42578125" style="3" customWidth="1"/>
    <col min="13560" max="13560" width="10.5703125" style="3" customWidth="1"/>
    <col min="13561" max="13561" width="6.7109375" style="3" customWidth="1"/>
    <col min="13562" max="13812" width="9.140625" style="3"/>
    <col min="13813" max="13813" width="8.7109375" style="3" bestFit="1" customWidth="1"/>
    <col min="13814" max="13814" width="82.140625" style="3" customWidth="1"/>
    <col min="13815" max="13815" width="11.42578125" style="3" customWidth="1"/>
    <col min="13816" max="13816" width="10.5703125" style="3" customWidth="1"/>
    <col min="13817" max="13817" width="6.7109375" style="3" customWidth="1"/>
    <col min="13818" max="14068" width="9.140625" style="3"/>
    <col min="14069" max="14069" width="8.7109375" style="3" bestFit="1" customWidth="1"/>
    <col min="14070" max="14070" width="82.140625" style="3" customWidth="1"/>
    <col min="14071" max="14071" width="11.42578125" style="3" customWidth="1"/>
    <col min="14072" max="14072" width="10.5703125" style="3" customWidth="1"/>
    <col min="14073" max="14073" width="6.7109375" style="3" customWidth="1"/>
    <col min="14074" max="14324" width="9.140625" style="3"/>
    <col min="14325" max="14325" width="8.7109375" style="3" bestFit="1" customWidth="1"/>
    <col min="14326" max="14326" width="82.140625" style="3" customWidth="1"/>
    <col min="14327" max="14327" width="11.42578125" style="3" customWidth="1"/>
    <col min="14328" max="14328" width="10.5703125" style="3" customWidth="1"/>
    <col min="14329" max="14329" width="6.7109375" style="3" customWidth="1"/>
    <col min="14330" max="14580" width="9.140625" style="3"/>
    <col min="14581" max="14581" width="8.7109375" style="3" bestFit="1" customWidth="1"/>
    <col min="14582" max="14582" width="82.140625" style="3" customWidth="1"/>
    <col min="14583" max="14583" width="11.42578125" style="3" customWidth="1"/>
    <col min="14584" max="14584" width="10.5703125" style="3" customWidth="1"/>
    <col min="14585" max="14585" width="6.7109375" style="3" customWidth="1"/>
    <col min="14586" max="14836" width="9.140625" style="3"/>
    <col min="14837" max="14837" width="8.7109375" style="3" bestFit="1" customWidth="1"/>
    <col min="14838" max="14838" width="82.140625" style="3" customWidth="1"/>
    <col min="14839" max="14839" width="11.42578125" style="3" customWidth="1"/>
    <col min="14840" max="14840" width="10.5703125" style="3" customWidth="1"/>
    <col min="14841" max="14841" width="6.7109375" style="3" customWidth="1"/>
    <col min="14842" max="15092" width="9.140625" style="3"/>
    <col min="15093" max="15093" width="8.7109375" style="3" bestFit="1" customWidth="1"/>
    <col min="15094" max="15094" width="82.140625" style="3" customWidth="1"/>
    <col min="15095" max="15095" width="11.42578125" style="3" customWidth="1"/>
    <col min="15096" max="15096" width="10.5703125" style="3" customWidth="1"/>
    <col min="15097" max="15097" width="6.7109375" style="3" customWidth="1"/>
    <col min="15098" max="15348" width="9.140625" style="3"/>
    <col min="15349" max="15349" width="8.7109375" style="3" bestFit="1" customWidth="1"/>
    <col min="15350" max="15350" width="82.140625" style="3" customWidth="1"/>
    <col min="15351" max="15351" width="11.42578125" style="3" customWidth="1"/>
    <col min="15352" max="15352" width="10.5703125" style="3" customWidth="1"/>
    <col min="15353" max="15353" width="6.7109375" style="3" customWidth="1"/>
    <col min="15354" max="15604" width="9.140625" style="3"/>
    <col min="15605" max="15605" width="8.7109375" style="3" bestFit="1" customWidth="1"/>
    <col min="15606" max="15606" width="82.140625" style="3" customWidth="1"/>
    <col min="15607" max="15607" width="11.42578125" style="3" customWidth="1"/>
    <col min="15608" max="15608" width="10.5703125" style="3" customWidth="1"/>
    <col min="15609" max="15609" width="6.7109375" style="3" customWidth="1"/>
    <col min="15610" max="15860" width="9.140625" style="3"/>
    <col min="15861" max="15861" width="8.7109375" style="3" bestFit="1" customWidth="1"/>
    <col min="15862" max="15862" width="82.140625" style="3" customWidth="1"/>
    <col min="15863" max="15863" width="11.42578125" style="3" customWidth="1"/>
    <col min="15864" max="15864" width="10.5703125" style="3" customWidth="1"/>
    <col min="15865" max="15865" width="6.7109375" style="3" customWidth="1"/>
    <col min="15866" max="16116" width="9.140625" style="3"/>
    <col min="16117" max="16117" width="8.7109375" style="3" bestFit="1" customWidth="1"/>
    <col min="16118" max="16118" width="82.140625" style="3" customWidth="1"/>
    <col min="16119" max="16119" width="11.42578125" style="3" customWidth="1"/>
    <col min="16120" max="16120" width="10.5703125" style="3" customWidth="1"/>
    <col min="16121" max="16121" width="6.7109375" style="3" customWidth="1"/>
    <col min="16122" max="16384" width="9.140625" style="3"/>
  </cols>
  <sheetData>
    <row r="1" spans="1:8">
      <c r="A1" s="595"/>
      <c r="B1" s="596" t="s">
        <v>0</v>
      </c>
      <c r="C1" s="2040" t="s">
        <v>2378</v>
      </c>
      <c r="D1" s="2041"/>
      <c r="E1" s="2041"/>
      <c r="F1" s="2041"/>
    </row>
    <row r="2" spans="1:8">
      <c r="A2" s="595"/>
      <c r="B2" s="597" t="s">
        <v>1</v>
      </c>
      <c r="C2" s="175">
        <v>7044445</v>
      </c>
      <c r="D2" s="178"/>
      <c r="E2" s="179"/>
      <c r="F2" s="178"/>
    </row>
    <row r="3" spans="1:8">
      <c r="A3" s="595"/>
      <c r="B3" s="597" t="s">
        <v>2</v>
      </c>
      <c r="C3" s="1288" t="s">
        <v>7721</v>
      </c>
      <c r="D3" s="1"/>
      <c r="E3" s="2"/>
    </row>
    <row r="4" spans="1:8">
      <c r="A4" s="595"/>
      <c r="B4" s="597" t="s">
        <v>5</v>
      </c>
      <c r="C4" s="4" t="s">
        <v>3</v>
      </c>
      <c r="D4" s="5"/>
      <c r="E4" s="6"/>
    </row>
    <row r="5" spans="1:8" ht="15.75">
      <c r="A5" s="7"/>
      <c r="B5" s="8"/>
      <c r="C5" s="9"/>
      <c r="D5" s="10" t="s">
        <v>5</v>
      </c>
    </row>
    <row r="6" spans="1:8" ht="26.25" thickBot="1">
      <c r="A6" s="13" t="s">
        <v>6</v>
      </c>
      <c r="B6" s="14" t="s">
        <v>7</v>
      </c>
      <c r="C6" s="15" t="s">
        <v>7719</v>
      </c>
      <c r="D6" s="16" t="s">
        <v>1432</v>
      </c>
      <c r="E6" s="17" t="s">
        <v>8</v>
      </c>
    </row>
    <row r="7" spans="1:8" ht="18.75" thickTop="1">
      <c r="A7" s="598"/>
      <c r="B7" s="599" t="s">
        <v>9</v>
      </c>
      <c r="C7" s="600">
        <f>C8+C26+C88+C108+C137+C185+C266+C313+C342+C427+C462+C491+C529+C546+C565+C580+C606+C616+C635+C654+C666+C673+C703+C712+C726+C730</f>
        <v>18028</v>
      </c>
      <c r="D7" s="601">
        <v>27430.666666666653</v>
      </c>
      <c r="E7" s="828">
        <f>C7/D7*100</f>
        <v>65.722062897973103</v>
      </c>
    </row>
    <row r="8" spans="1:8" ht="18">
      <c r="A8" s="602">
        <v>0</v>
      </c>
      <c r="B8" s="603" t="s">
        <v>10</v>
      </c>
      <c r="C8" s="829">
        <v>53</v>
      </c>
      <c r="D8" s="1351">
        <v>54</v>
      </c>
      <c r="E8" s="828">
        <f t="shared" ref="E8:E71" si="0">C8/D8*100</f>
        <v>98.148148148148152</v>
      </c>
    </row>
    <row r="9" spans="1:8" ht="15">
      <c r="A9" s="18" t="s">
        <v>11</v>
      </c>
      <c r="B9" s="19" t="s">
        <v>12</v>
      </c>
      <c r="C9" s="575">
        <v>0</v>
      </c>
      <c r="D9" s="830">
        <v>0</v>
      </c>
      <c r="E9" s="828" t="e">
        <f t="shared" si="0"/>
        <v>#DIV/0!</v>
      </c>
      <c r="H9" s="144"/>
    </row>
    <row r="10" spans="1:8" ht="15">
      <c r="A10" s="18" t="s">
        <v>13</v>
      </c>
      <c r="B10" s="19" t="s">
        <v>14</v>
      </c>
      <c r="C10" s="575">
        <v>0</v>
      </c>
      <c r="D10" s="830">
        <v>0</v>
      </c>
      <c r="E10" s="828" t="e">
        <f t="shared" si="0"/>
        <v>#DIV/0!</v>
      </c>
    </row>
    <row r="11" spans="1:8" ht="15">
      <c r="A11" s="18" t="s">
        <v>15</v>
      </c>
      <c r="B11" s="19" t="s">
        <v>16</v>
      </c>
      <c r="C11" s="575">
        <v>0</v>
      </c>
      <c r="D11" s="830">
        <v>0</v>
      </c>
      <c r="E11" s="828" t="e">
        <f t="shared" si="0"/>
        <v>#DIV/0!</v>
      </c>
    </row>
    <row r="12" spans="1:8" ht="15">
      <c r="A12" s="18" t="s">
        <v>17</v>
      </c>
      <c r="B12" s="19" t="s">
        <v>18</v>
      </c>
      <c r="C12" s="575">
        <v>5</v>
      </c>
      <c r="D12" s="830">
        <v>1</v>
      </c>
      <c r="E12" s="828">
        <f t="shared" si="0"/>
        <v>500</v>
      </c>
    </row>
    <row r="13" spans="1:8" ht="25.5">
      <c r="A13" s="18" t="s">
        <v>19</v>
      </c>
      <c r="B13" s="19" t="s">
        <v>20</v>
      </c>
      <c r="C13" s="575">
        <v>43</v>
      </c>
      <c r="D13" s="830">
        <v>41</v>
      </c>
      <c r="E13" s="828">
        <f t="shared" si="0"/>
        <v>104.8780487804878</v>
      </c>
    </row>
    <row r="14" spans="1:8" ht="15">
      <c r="A14" s="18" t="s">
        <v>21</v>
      </c>
      <c r="B14" s="19" t="s">
        <v>22</v>
      </c>
      <c r="C14" s="575">
        <v>2</v>
      </c>
      <c r="D14" s="830">
        <v>2.6666666666666665</v>
      </c>
      <c r="E14" s="828">
        <f t="shared" si="0"/>
        <v>75</v>
      </c>
    </row>
    <row r="15" spans="1:8" ht="15">
      <c r="A15" s="18" t="s">
        <v>23</v>
      </c>
      <c r="B15" s="19" t="s">
        <v>24</v>
      </c>
      <c r="C15" s="575">
        <v>3</v>
      </c>
      <c r="D15" s="830">
        <v>9</v>
      </c>
      <c r="E15" s="828">
        <f t="shared" si="0"/>
        <v>33.333333333333329</v>
      </c>
    </row>
    <row r="16" spans="1:8" ht="15">
      <c r="A16" s="18" t="s">
        <v>25</v>
      </c>
      <c r="B16" s="19" t="s">
        <v>26</v>
      </c>
      <c r="C16" s="575">
        <v>0</v>
      </c>
      <c r="D16" s="830">
        <v>0</v>
      </c>
      <c r="E16" s="828" t="e">
        <f t="shared" si="0"/>
        <v>#DIV/0!</v>
      </c>
    </row>
    <row r="17" spans="1:5" ht="15">
      <c r="A17" s="18" t="s">
        <v>27</v>
      </c>
      <c r="B17" s="19" t="s">
        <v>28</v>
      </c>
      <c r="C17" s="575">
        <v>0</v>
      </c>
      <c r="D17" s="830">
        <v>0</v>
      </c>
      <c r="E17" s="828" t="e">
        <f t="shared" si="0"/>
        <v>#DIV/0!</v>
      </c>
    </row>
    <row r="18" spans="1:5" ht="15">
      <c r="A18" s="18" t="s">
        <v>29</v>
      </c>
      <c r="B18" s="19" t="s">
        <v>30</v>
      </c>
      <c r="C18" s="575">
        <v>0</v>
      </c>
      <c r="D18" s="830">
        <v>0</v>
      </c>
      <c r="E18" s="828" t="e">
        <f t="shared" si="0"/>
        <v>#DIV/0!</v>
      </c>
    </row>
    <row r="19" spans="1:5" ht="15">
      <c r="A19" s="18" t="s">
        <v>31</v>
      </c>
      <c r="B19" s="19" t="s">
        <v>32</v>
      </c>
      <c r="C19" s="575">
        <v>0</v>
      </c>
      <c r="D19" s="830">
        <v>0</v>
      </c>
      <c r="E19" s="828" t="e">
        <f t="shared" si="0"/>
        <v>#DIV/0!</v>
      </c>
    </row>
    <row r="20" spans="1:5" ht="15">
      <c r="A20" s="18" t="s">
        <v>33</v>
      </c>
      <c r="B20" s="19" t="s">
        <v>34</v>
      </c>
      <c r="C20" s="575">
        <v>0</v>
      </c>
      <c r="D20" s="830">
        <v>0</v>
      </c>
      <c r="E20" s="828" t="e">
        <f t="shared" si="0"/>
        <v>#DIV/0!</v>
      </c>
    </row>
    <row r="21" spans="1:5" ht="15">
      <c r="A21" s="18" t="s">
        <v>35</v>
      </c>
      <c r="B21" s="19" t="s">
        <v>36</v>
      </c>
      <c r="C21" s="575">
        <v>0</v>
      </c>
      <c r="D21" s="830">
        <v>0</v>
      </c>
      <c r="E21" s="828" t="e">
        <f t="shared" si="0"/>
        <v>#DIV/0!</v>
      </c>
    </row>
    <row r="22" spans="1:5" ht="15">
      <c r="A22" s="18" t="s">
        <v>37</v>
      </c>
      <c r="B22" s="19" t="s">
        <v>38</v>
      </c>
      <c r="C22" s="575">
        <v>0</v>
      </c>
      <c r="D22" s="830">
        <v>0</v>
      </c>
      <c r="E22" s="828" t="e">
        <f t="shared" si="0"/>
        <v>#DIV/0!</v>
      </c>
    </row>
    <row r="23" spans="1:5" ht="15">
      <c r="A23" s="18" t="s">
        <v>39</v>
      </c>
      <c r="B23" s="19" t="s">
        <v>40</v>
      </c>
      <c r="C23" s="575">
        <v>0</v>
      </c>
      <c r="D23" s="830">
        <v>0</v>
      </c>
      <c r="E23" s="828" t="e">
        <f t="shared" si="0"/>
        <v>#DIV/0!</v>
      </c>
    </row>
    <row r="24" spans="1:5" ht="15">
      <c r="A24" s="18" t="s">
        <v>41</v>
      </c>
      <c r="B24" s="19" t="s">
        <v>42</v>
      </c>
      <c r="C24" s="575">
        <v>0</v>
      </c>
      <c r="D24" s="830">
        <v>0</v>
      </c>
      <c r="E24" s="828" t="e">
        <f t="shared" si="0"/>
        <v>#DIV/0!</v>
      </c>
    </row>
    <row r="25" spans="1:5" ht="15">
      <c r="A25" s="18" t="s">
        <v>43</v>
      </c>
      <c r="B25" s="19" t="s">
        <v>44</v>
      </c>
      <c r="C25" s="575">
        <v>0</v>
      </c>
      <c r="D25" s="830">
        <v>0</v>
      </c>
      <c r="E25" s="828" t="e">
        <f t="shared" si="0"/>
        <v>#DIV/0!</v>
      </c>
    </row>
    <row r="26" spans="1:5" ht="18">
      <c r="A26" s="602">
        <v>1</v>
      </c>
      <c r="B26" s="604" t="s">
        <v>45</v>
      </c>
      <c r="C26" s="829">
        <v>330</v>
      </c>
      <c r="D26" s="831">
        <v>267</v>
      </c>
      <c r="E26" s="828">
        <f t="shared" si="0"/>
        <v>123.59550561797752</v>
      </c>
    </row>
    <row r="27" spans="1:5" ht="15">
      <c r="A27" s="18" t="s">
        <v>46</v>
      </c>
      <c r="B27" s="19" t="s">
        <v>47</v>
      </c>
      <c r="C27" s="575">
        <v>0</v>
      </c>
      <c r="D27" s="830">
        <v>0</v>
      </c>
      <c r="E27" s="828" t="e">
        <f t="shared" si="0"/>
        <v>#DIV/0!</v>
      </c>
    </row>
    <row r="28" spans="1:5" ht="15">
      <c r="A28" s="18" t="s">
        <v>48</v>
      </c>
      <c r="B28" s="19" t="s">
        <v>49</v>
      </c>
      <c r="C28" s="575">
        <v>0</v>
      </c>
      <c r="D28" s="830">
        <v>0</v>
      </c>
      <c r="E28" s="828" t="e">
        <f t="shared" si="0"/>
        <v>#DIV/0!</v>
      </c>
    </row>
    <row r="29" spans="1:5" ht="15">
      <c r="A29" s="18" t="s">
        <v>50</v>
      </c>
      <c r="B29" s="19" t="s">
        <v>51</v>
      </c>
      <c r="C29" s="575">
        <v>0</v>
      </c>
      <c r="D29" s="830">
        <v>0</v>
      </c>
      <c r="E29" s="828" t="e">
        <f t="shared" si="0"/>
        <v>#DIV/0!</v>
      </c>
    </row>
    <row r="30" spans="1:5" ht="15">
      <c r="A30" s="18" t="s">
        <v>52</v>
      </c>
      <c r="B30" s="19" t="s">
        <v>53</v>
      </c>
      <c r="C30" s="575">
        <v>0</v>
      </c>
      <c r="D30" s="830">
        <v>0</v>
      </c>
      <c r="E30" s="828" t="e">
        <f t="shared" si="0"/>
        <v>#DIV/0!</v>
      </c>
    </row>
    <row r="31" spans="1:5" ht="15">
      <c r="A31" s="18" t="s">
        <v>54</v>
      </c>
      <c r="B31" s="19" t="s">
        <v>55</v>
      </c>
      <c r="C31" s="575">
        <v>0</v>
      </c>
      <c r="D31" s="830">
        <v>0</v>
      </c>
      <c r="E31" s="828" t="e">
        <f t="shared" si="0"/>
        <v>#DIV/0!</v>
      </c>
    </row>
    <row r="32" spans="1:5" ht="15">
      <c r="A32" s="18" t="s">
        <v>56</v>
      </c>
      <c r="B32" s="19" t="s">
        <v>57</v>
      </c>
      <c r="C32" s="575">
        <v>0</v>
      </c>
      <c r="D32" s="830">
        <v>0</v>
      </c>
      <c r="E32" s="828" t="e">
        <f t="shared" si="0"/>
        <v>#DIV/0!</v>
      </c>
    </row>
    <row r="33" spans="1:5" ht="15">
      <c r="A33" s="18" t="s">
        <v>58</v>
      </c>
      <c r="B33" s="19" t="s">
        <v>59</v>
      </c>
      <c r="C33" s="575">
        <v>0</v>
      </c>
      <c r="D33" s="830">
        <v>0</v>
      </c>
      <c r="E33" s="828" t="e">
        <f t="shared" si="0"/>
        <v>#DIV/0!</v>
      </c>
    </row>
    <row r="34" spans="1:5" ht="15">
      <c r="A34" s="18" t="s">
        <v>60</v>
      </c>
      <c r="B34" s="19" t="s">
        <v>61</v>
      </c>
      <c r="C34" s="575">
        <v>0</v>
      </c>
      <c r="D34" s="830">
        <v>0</v>
      </c>
      <c r="E34" s="828" t="e">
        <f t="shared" si="0"/>
        <v>#DIV/0!</v>
      </c>
    </row>
    <row r="35" spans="1:5" ht="15">
      <c r="A35" s="18" t="s">
        <v>62</v>
      </c>
      <c r="B35" s="19" t="s">
        <v>63</v>
      </c>
      <c r="C35" s="575">
        <v>0</v>
      </c>
      <c r="D35" s="830">
        <v>0</v>
      </c>
      <c r="E35" s="828" t="e">
        <f t="shared" si="0"/>
        <v>#DIV/0!</v>
      </c>
    </row>
    <row r="36" spans="1:5" ht="15">
      <c r="A36" s="18" t="s">
        <v>64</v>
      </c>
      <c r="B36" s="19" t="s">
        <v>65</v>
      </c>
      <c r="C36" s="575">
        <v>0</v>
      </c>
      <c r="D36" s="830">
        <v>0</v>
      </c>
      <c r="E36" s="828" t="e">
        <f t="shared" si="0"/>
        <v>#DIV/0!</v>
      </c>
    </row>
    <row r="37" spans="1:5" ht="15">
      <c r="A37" s="18" t="s">
        <v>66</v>
      </c>
      <c r="B37" s="20" t="s">
        <v>67</v>
      </c>
      <c r="C37" s="575">
        <v>0</v>
      </c>
      <c r="D37" s="830">
        <v>0</v>
      </c>
      <c r="E37" s="828" t="e">
        <f t="shared" si="0"/>
        <v>#DIV/0!</v>
      </c>
    </row>
    <row r="38" spans="1:5" ht="15">
      <c r="A38" s="18" t="s">
        <v>68</v>
      </c>
      <c r="B38" s="20" t="s">
        <v>69</v>
      </c>
      <c r="C38" s="575">
        <v>0</v>
      </c>
      <c r="D38" s="830">
        <v>0</v>
      </c>
      <c r="E38" s="828" t="e">
        <f t="shared" si="0"/>
        <v>#DIV/0!</v>
      </c>
    </row>
    <row r="39" spans="1:5" ht="15">
      <c r="A39" s="18" t="s">
        <v>70</v>
      </c>
      <c r="B39" s="20" t="s">
        <v>71</v>
      </c>
      <c r="C39" s="575">
        <v>0</v>
      </c>
      <c r="D39" s="830">
        <v>0</v>
      </c>
      <c r="E39" s="828" t="e">
        <f t="shared" si="0"/>
        <v>#DIV/0!</v>
      </c>
    </row>
    <row r="40" spans="1:5" ht="15">
      <c r="A40" s="18" t="s">
        <v>72</v>
      </c>
      <c r="B40" s="20" t="s">
        <v>73</v>
      </c>
      <c r="C40" s="575">
        <v>0</v>
      </c>
      <c r="D40" s="830">
        <v>0</v>
      </c>
      <c r="E40" s="828" t="e">
        <f t="shared" si="0"/>
        <v>#DIV/0!</v>
      </c>
    </row>
    <row r="41" spans="1:5" ht="15">
      <c r="A41" s="18" t="s">
        <v>74</v>
      </c>
      <c r="B41" s="19" t="s">
        <v>75</v>
      </c>
      <c r="C41" s="575">
        <v>0</v>
      </c>
      <c r="D41" s="830">
        <v>0</v>
      </c>
      <c r="E41" s="828" t="e">
        <f t="shared" si="0"/>
        <v>#DIV/0!</v>
      </c>
    </row>
    <row r="42" spans="1:5" ht="15">
      <c r="A42" s="18" t="s">
        <v>76</v>
      </c>
      <c r="B42" s="19" t="s">
        <v>77</v>
      </c>
      <c r="C42" s="575">
        <v>0</v>
      </c>
      <c r="D42" s="830">
        <v>0</v>
      </c>
      <c r="E42" s="828" t="e">
        <f t="shared" si="0"/>
        <v>#DIV/0!</v>
      </c>
    </row>
    <row r="43" spans="1:5" ht="15">
      <c r="A43" s="18" t="s">
        <v>78</v>
      </c>
      <c r="B43" s="19" t="s">
        <v>79</v>
      </c>
      <c r="C43" s="575">
        <v>1</v>
      </c>
      <c r="D43" s="830">
        <v>0</v>
      </c>
      <c r="E43" s="828" t="e">
        <f t="shared" si="0"/>
        <v>#DIV/0!</v>
      </c>
    </row>
    <row r="44" spans="1:5" ht="15">
      <c r="A44" s="18" t="s">
        <v>80</v>
      </c>
      <c r="B44" s="19" t="s">
        <v>81</v>
      </c>
      <c r="C44" s="575">
        <v>0</v>
      </c>
      <c r="D44" s="830">
        <v>0</v>
      </c>
      <c r="E44" s="828" t="e">
        <f t="shared" si="0"/>
        <v>#DIV/0!</v>
      </c>
    </row>
    <row r="45" spans="1:5" ht="15">
      <c r="A45" s="18" t="s">
        <v>82</v>
      </c>
      <c r="B45" s="19" t="s">
        <v>83</v>
      </c>
      <c r="C45" s="575">
        <v>0</v>
      </c>
      <c r="D45" s="830">
        <v>0</v>
      </c>
      <c r="E45" s="828" t="e">
        <f t="shared" si="0"/>
        <v>#DIV/0!</v>
      </c>
    </row>
    <row r="46" spans="1:5" ht="15">
      <c r="A46" s="18" t="s">
        <v>84</v>
      </c>
      <c r="B46" s="19" t="s">
        <v>85</v>
      </c>
      <c r="C46" s="575">
        <v>0</v>
      </c>
      <c r="D46" s="830">
        <v>0</v>
      </c>
      <c r="E46" s="828" t="e">
        <f t="shared" si="0"/>
        <v>#DIV/0!</v>
      </c>
    </row>
    <row r="47" spans="1:5" ht="15">
      <c r="A47" s="18" t="s">
        <v>86</v>
      </c>
      <c r="B47" s="20" t="s">
        <v>87</v>
      </c>
      <c r="C47" s="575">
        <v>1</v>
      </c>
      <c r="D47" s="830">
        <v>0</v>
      </c>
      <c r="E47" s="828" t="e">
        <f t="shared" si="0"/>
        <v>#DIV/0!</v>
      </c>
    </row>
    <row r="48" spans="1:5" ht="15">
      <c r="A48" s="18" t="s">
        <v>88</v>
      </c>
      <c r="B48" s="20" t="s">
        <v>89</v>
      </c>
      <c r="C48" s="575">
        <v>0</v>
      </c>
      <c r="D48" s="830">
        <v>1.3333333333333333</v>
      </c>
      <c r="E48" s="828">
        <f t="shared" si="0"/>
        <v>0</v>
      </c>
    </row>
    <row r="49" spans="1:5" ht="15">
      <c r="A49" s="18" t="s">
        <v>90</v>
      </c>
      <c r="B49" s="19" t="s">
        <v>91</v>
      </c>
      <c r="C49" s="575">
        <v>0</v>
      </c>
      <c r="D49" s="830">
        <v>0</v>
      </c>
      <c r="E49" s="828" t="e">
        <f t="shared" si="0"/>
        <v>#DIV/0!</v>
      </c>
    </row>
    <row r="50" spans="1:5" ht="15">
      <c r="A50" s="18" t="s">
        <v>92</v>
      </c>
      <c r="B50" s="19" t="s">
        <v>93</v>
      </c>
      <c r="C50" s="575">
        <v>41</v>
      </c>
      <c r="D50" s="830">
        <v>32</v>
      </c>
      <c r="E50" s="828">
        <f t="shared" si="0"/>
        <v>128.125</v>
      </c>
    </row>
    <row r="51" spans="1:5" ht="15">
      <c r="A51" s="18" t="s">
        <v>94</v>
      </c>
      <c r="B51" s="19" t="s">
        <v>95</v>
      </c>
      <c r="C51" s="575">
        <v>4</v>
      </c>
      <c r="D51" s="830">
        <v>6</v>
      </c>
      <c r="E51" s="828">
        <f t="shared" si="0"/>
        <v>66.666666666666657</v>
      </c>
    </row>
    <row r="52" spans="1:5" ht="15">
      <c r="A52" s="18" t="s">
        <v>96</v>
      </c>
      <c r="B52" s="19" t="s">
        <v>97</v>
      </c>
      <c r="C52" s="575">
        <v>14</v>
      </c>
      <c r="D52" s="830">
        <v>18</v>
      </c>
      <c r="E52" s="828">
        <f t="shared" si="0"/>
        <v>77.777777777777786</v>
      </c>
    </row>
    <row r="53" spans="1:5" ht="15">
      <c r="A53" s="18" t="s">
        <v>98</v>
      </c>
      <c r="B53" s="19" t="s">
        <v>99</v>
      </c>
      <c r="C53" s="575">
        <v>0</v>
      </c>
      <c r="D53" s="830">
        <v>0</v>
      </c>
      <c r="E53" s="828" t="e">
        <f t="shared" si="0"/>
        <v>#DIV/0!</v>
      </c>
    </row>
    <row r="54" spans="1:5" ht="15">
      <c r="A54" s="18" t="s">
        <v>100</v>
      </c>
      <c r="B54" s="19" t="s">
        <v>101</v>
      </c>
      <c r="C54" s="575">
        <v>4</v>
      </c>
      <c r="D54" s="830">
        <v>2</v>
      </c>
      <c r="E54" s="828">
        <f t="shared" si="0"/>
        <v>200</v>
      </c>
    </row>
    <row r="55" spans="1:5" ht="15">
      <c r="A55" s="18" t="s">
        <v>102</v>
      </c>
      <c r="B55" s="19" t="s">
        <v>103</v>
      </c>
      <c r="C55" s="575">
        <v>0</v>
      </c>
      <c r="D55" s="830">
        <v>5.333333333333333</v>
      </c>
      <c r="E55" s="828">
        <f t="shared" si="0"/>
        <v>0</v>
      </c>
    </row>
    <row r="56" spans="1:5" ht="15">
      <c r="A56" s="18" t="s">
        <v>104</v>
      </c>
      <c r="B56" s="20" t="s">
        <v>105</v>
      </c>
      <c r="C56" s="575">
        <v>6</v>
      </c>
      <c r="D56" s="830">
        <v>12</v>
      </c>
      <c r="E56" s="828">
        <f t="shared" si="0"/>
        <v>50</v>
      </c>
    </row>
    <row r="57" spans="1:5" ht="15">
      <c r="A57" s="18" t="s">
        <v>106</v>
      </c>
      <c r="B57" s="20" t="s">
        <v>107</v>
      </c>
      <c r="C57" s="575">
        <v>11</v>
      </c>
      <c r="D57" s="830">
        <v>4</v>
      </c>
      <c r="E57" s="828">
        <f t="shared" si="0"/>
        <v>275</v>
      </c>
    </row>
    <row r="58" spans="1:5" ht="15">
      <c r="A58" s="18" t="s">
        <v>108</v>
      </c>
      <c r="B58" s="20" t="s">
        <v>109</v>
      </c>
      <c r="C58" s="575">
        <v>8</v>
      </c>
      <c r="D58" s="830">
        <v>10.666666666666666</v>
      </c>
      <c r="E58" s="828">
        <f t="shared" si="0"/>
        <v>75</v>
      </c>
    </row>
    <row r="59" spans="1:5" ht="15">
      <c r="A59" s="18" t="s">
        <v>110</v>
      </c>
      <c r="B59" s="19" t="s">
        <v>111</v>
      </c>
      <c r="C59" s="575">
        <v>9</v>
      </c>
      <c r="D59" s="830">
        <v>4</v>
      </c>
      <c r="E59" s="828">
        <f t="shared" si="0"/>
        <v>225</v>
      </c>
    </row>
    <row r="60" spans="1:5" ht="15">
      <c r="A60" s="18" t="s">
        <v>112</v>
      </c>
      <c r="B60" s="19" t="s">
        <v>113</v>
      </c>
      <c r="C60" s="575">
        <v>41</v>
      </c>
      <c r="D60" s="830">
        <v>16</v>
      </c>
      <c r="E60" s="828">
        <f t="shared" si="0"/>
        <v>256.25</v>
      </c>
    </row>
    <row r="61" spans="1:5" ht="15">
      <c r="A61" s="18" t="s">
        <v>114</v>
      </c>
      <c r="B61" s="19" t="s">
        <v>115</v>
      </c>
      <c r="C61" s="575">
        <v>0</v>
      </c>
      <c r="D61" s="830">
        <v>5.333333333333333</v>
      </c>
      <c r="E61" s="828">
        <f t="shared" si="0"/>
        <v>0</v>
      </c>
    </row>
    <row r="62" spans="1:5" ht="15">
      <c r="A62" s="18" t="s">
        <v>116</v>
      </c>
      <c r="B62" s="19" t="s">
        <v>117</v>
      </c>
      <c r="C62" s="575">
        <v>2</v>
      </c>
      <c r="D62" s="830">
        <v>4</v>
      </c>
      <c r="E62" s="828">
        <f t="shared" si="0"/>
        <v>50</v>
      </c>
    </row>
    <row r="63" spans="1:5" ht="15">
      <c r="A63" s="21" t="s">
        <v>118</v>
      </c>
      <c r="B63" s="19" t="s">
        <v>119</v>
      </c>
      <c r="C63" s="575">
        <v>6</v>
      </c>
      <c r="D63" s="830">
        <v>5.333333333333333</v>
      </c>
      <c r="E63" s="828">
        <f t="shared" si="0"/>
        <v>112.5</v>
      </c>
    </row>
    <row r="64" spans="1:5" ht="15">
      <c r="A64" s="18" t="s">
        <v>120</v>
      </c>
      <c r="B64" s="19" t="s">
        <v>121</v>
      </c>
      <c r="C64" s="575">
        <v>6</v>
      </c>
      <c r="D64" s="830">
        <v>5.333333333333333</v>
      </c>
      <c r="E64" s="828">
        <f t="shared" si="0"/>
        <v>112.5</v>
      </c>
    </row>
    <row r="65" spans="1:5" ht="15">
      <c r="A65" s="18" t="s">
        <v>122</v>
      </c>
      <c r="B65" s="19" t="s">
        <v>123</v>
      </c>
      <c r="C65" s="575">
        <v>7</v>
      </c>
      <c r="D65" s="830">
        <v>5.333333333333333</v>
      </c>
      <c r="E65" s="828">
        <f t="shared" si="0"/>
        <v>131.25</v>
      </c>
    </row>
    <row r="66" spans="1:5" ht="15">
      <c r="A66" s="18" t="s">
        <v>124</v>
      </c>
      <c r="B66" s="19" t="s">
        <v>125</v>
      </c>
      <c r="C66" s="575">
        <v>0</v>
      </c>
      <c r="D66" s="830">
        <v>1.3333333333333333</v>
      </c>
      <c r="E66" s="828">
        <f t="shared" si="0"/>
        <v>0</v>
      </c>
    </row>
    <row r="67" spans="1:5" ht="15">
      <c r="A67" s="18" t="s">
        <v>126</v>
      </c>
      <c r="B67" s="19" t="s">
        <v>127</v>
      </c>
      <c r="C67" s="575">
        <v>23</v>
      </c>
      <c r="D67" s="830">
        <v>13</v>
      </c>
      <c r="E67" s="828">
        <f t="shared" si="0"/>
        <v>176.92307692307691</v>
      </c>
    </row>
    <row r="68" spans="1:5" ht="15">
      <c r="A68" s="18" t="s">
        <v>128</v>
      </c>
      <c r="B68" s="19" t="s">
        <v>127</v>
      </c>
      <c r="C68" s="575">
        <v>28</v>
      </c>
      <c r="D68" s="830">
        <v>12</v>
      </c>
      <c r="E68" s="828">
        <f t="shared" si="0"/>
        <v>233.33333333333334</v>
      </c>
    </row>
    <row r="69" spans="1:5" ht="15">
      <c r="A69" s="18" t="s">
        <v>129</v>
      </c>
      <c r="B69" s="19" t="s">
        <v>130</v>
      </c>
      <c r="C69" s="575">
        <v>0</v>
      </c>
      <c r="D69" s="830">
        <v>0</v>
      </c>
      <c r="E69" s="828" t="e">
        <f t="shared" si="0"/>
        <v>#DIV/0!</v>
      </c>
    </row>
    <row r="70" spans="1:5" ht="15">
      <c r="A70" s="18" t="s">
        <v>131</v>
      </c>
      <c r="B70" s="19" t="s">
        <v>132</v>
      </c>
      <c r="C70" s="575">
        <v>0</v>
      </c>
      <c r="D70" s="830">
        <v>0</v>
      </c>
      <c r="E70" s="828" t="e">
        <f t="shared" si="0"/>
        <v>#DIV/0!</v>
      </c>
    </row>
    <row r="71" spans="1:5" ht="15">
      <c r="A71" s="18" t="s">
        <v>133</v>
      </c>
      <c r="B71" s="19" t="s">
        <v>134</v>
      </c>
      <c r="C71" s="575">
        <v>0</v>
      </c>
      <c r="D71" s="830">
        <v>0</v>
      </c>
      <c r="E71" s="828" t="e">
        <f t="shared" si="0"/>
        <v>#DIV/0!</v>
      </c>
    </row>
    <row r="72" spans="1:5" ht="15">
      <c r="A72" s="18" t="s">
        <v>135</v>
      </c>
      <c r="B72" s="19" t="s">
        <v>136</v>
      </c>
      <c r="C72" s="575">
        <v>1</v>
      </c>
      <c r="D72" s="830">
        <v>2.6666666666666665</v>
      </c>
      <c r="E72" s="828">
        <f t="shared" ref="E72:E135" si="1">C72/D72*100</f>
        <v>37.5</v>
      </c>
    </row>
    <row r="73" spans="1:5" ht="15">
      <c r="A73" s="18" t="s">
        <v>137</v>
      </c>
      <c r="B73" s="19" t="s">
        <v>138</v>
      </c>
      <c r="C73" s="575">
        <v>0</v>
      </c>
      <c r="D73" s="830">
        <v>0</v>
      </c>
      <c r="E73" s="828" t="e">
        <f t="shared" si="1"/>
        <v>#DIV/0!</v>
      </c>
    </row>
    <row r="74" spans="1:5" ht="15">
      <c r="A74" s="18" t="s">
        <v>139</v>
      </c>
      <c r="B74" s="19" t="s">
        <v>140</v>
      </c>
      <c r="C74" s="575">
        <v>2</v>
      </c>
      <c r="D74" s="830">
        <v>13.333333333333334</v>
      </c>
      <c r="E74" s="828">
        <f t="shared" si="1"/>
        <v>15</v>
      </c>
    </row>
    <row r="75" spans="1:5" ht="15">
      <c r="A75" s="18" t="s">
        <v>141</v>
      </c>
      <c r="B75" s="19" t="s">
        <v>142</v>
      </c>
      <c r="C75" s="575">
        <v>2</v>
      </c>
      <c r="D75" s="830">
        <v>4</v>
      </c>
      <c r="E75" s="828">
        <f t="shared" si="1"/>
        <v>50</v>
      </c>
    </row>
    <row r="76" spans="1:5" ht="15">
      <c r="A76" s="18" t="s">
        <v>143</v>
      </c>
      <c r="B76" s="19" t="s">
        <v>144</v>
      </c>
      <c r="C76" s="575">
        <v>6</v>
      </c>
      <c r="D76" s="830">
        <v>17.333333333333332</v>
      </c>
      <c r="E76" s="828">
        <f t="shared" si="1"/>
        <v>34.61538461538462</v>
      </c>
    </row>
    <row r="77" spans="1:5" ht="15">
      <c r="A77" s="18" t="s">
        <v>145</v>
      </c>
      <c r="B77" s="19" t="s">
        <v>146</v>
      </c>
      <c r="C77" s="575">
        <v>36</v>
      </c>
      <c r="D77" s="830">
        <v>28</v>
      </c>
      <c r="E77" s="828">
        <f t="shared" si="1"/>
        <v>128.57142857142858</v>
      </c>
    </row>
    <row r="78" spans="1:5" ht="15">
      <c r="A78" s="18" t="s">
        <v>147</v>
      </c>
      <c r="B78" s="19" t="s">
        <v>148</v>
      </c>
      <c r="C78" s="575">
        <v>0</v>
      </c>
      <c r="D78" s="830">
        <v>0</v>
      </c>
      <c r="E78" s="828" t="e">
        <f t="shared" si="1"/>
        <v>#DIV/0!</v>
      </c>
    </row>
    <row r="79" spans="1:5" ht="15">
      <c r="A79" s="18" t="s">
        <v>149</v>
      </c>
      <c r="B79" s="19" t="s">
        <v>150</v>
      </c>
      <c r="C79" s="575">
        <v>1</v>
      </c>
      <c r="D79" s="830">
        <v>1.3333333333333333</v>
      </c>
      <c r="E79" s="828">
        <f t="shared" si="1"/>
        <v>75</v>
      </c>
    </row>
    <row r="80" spans="1:5" ht="15">
      <c r="A80" s="18" t="s">
        <v>151</v>
      </c>
      <c r="B80" s="19" t="s">
        <v>152</v>
      </c>
      <c r="C80" s="575">
        <v>0</v>
      </c>
      <c r="D80" s="830">
        <v>0</v>
      </c>
      <c r="E80" s="828" t="e">
        <f t="shared" si="1"/>
        <v>#DIV/0!</v>
      </c>
    </row>
    <row r="81" spans="1:5" ht="15">
      <c r="A81" s="18" t="s">
        <v>153</v>
      </c>
      <c r="B81" s="19" t="s">
        <v>154</v>
      </c>
      <c r="C81" s="575">
        <v>0</v>
      </c>
      <c r="D81" s="830">
        <v>0</v>
      </c>
      <c r="E81" s="828" t="e">
        <f t="shared" si="1"/>
        <v>#DIV/0!</v>
      </c>
    </row>
    <row r="82" spans="1:5" ht="15">
      <c r="A82" s="18" t="s">
        <v>155</v>
      </c>
      <c r="B82" s="19" t="s">
        <v>156</v>
      </c>
      <c r="C82" s="575">
        <v>0</v>
      </c>
      <c r="D82" s="830">
        <v>0</v>
      </c>
      <c r="E82" s="828" t="e">
        <f t="shared" si="1"/>
        <v>#DIV/0!</v>
      </c>
    </row>
    <row r="83" spans="1:5" ht="15">
      <c r="A83" s="18" t="s">
        <v>157</v>
      </c>
      <c r="B83" s="19" t="s">
        <v>158</v>
      </c>
      <c r="C83" s="575">
        <v>11</v>
      </c>
      <c r="D83" s="830">
        <v>5.333333333333333</v>
      </c>
      <c r="E83" s="828">
        <f t="shared" si="1"/>
        <v>206.25</v>
      </c>
    </row>
    <row r="84" spans="1:5" ht="15">
      <c r="A84" s="18" t="s">
        <v>159</v>
      </c>
      <c r="B84" s="19" t="s">
        <v>160</v>
      </c>
      <c r="C84" s="575">
        <v>27</v>
      </c>
      <c r="D84" s="830">
        <v>16</v>
      </c>
      <c r="E84" s="828">
        <f t="shared" si="1"/>
        <v>168.75</v>
      </c>
    </row>
    <row r="85" spans="1:5" ht="15">
      <c r="A85" s="18" t="s">
        <v>161</v>
      </c>
      <c r="B85" s="19" t="s">
        <v>162</v>
      </c>
      <c r="C85" s="575">
        <v>8</v>
      </c>
      <c r="D85" s="830">
        <v>2.6666666666666665</v>
      </c>
      <c r="E85" s="828">
        <f t="shared" si="1"/>
        <v>300</v>
      </c>
    </row>
    <row r="86" spans="1:5" ht="15">
      <c r="A86" s="18" t="s">
        <v>163</v>
      </c>
      <c r="B86" s="19" t="s">
        <v>164</v>
      </c>
      <c r="C86" s="575">
        <v>6</v>
      </c>
      <c r="D86" s="830">
        <v>5.333333333333333</v>
      </c>
      <c r="E86" s="828">
        <f t="shared" si="1"/>
        <v>112.5</v>
      </c>
    </row>
    <row r="87" spans="1:5" ht="25.5">
      <c r="A87" s="18" t="s">
        <v>165</v>
      </c>
      <c r="B87" s="19" t="s">
        <v>166</v>
      </c>
      <c r="C87" s="575">
        <v>18</v>
      </c>
      <c r="D87" s="830">
        <v>8</v>
      </c>
      <c r="E87" s="828">
        <f t="shared" si="1"/>
        <v>225</v>
      </c>
    </row>
    <row r="88" spans="1:5" ht="18">
      <c r="A88" s="602">
        <v>2</v>
      </c>
      <c r="B88" s="605" t="s">
        <v>167</v>
      </c>
      <c r="C88" s="829">
        <v>8</v>
      </c>
      <c r="D88" s="831">
        <v>11</v>
      </c>
      <c r="E88" s="828">
        <f t="shared" si="1"/>
        <v>72.727272727272734</v>
      </c>
    </row>
    <row r="89" spans="1:5" ht="15">
      <c r="A89" s="18" t="s">
        <v>168</v>
      </c>
      <c r="B89" s="19" t="s">
        <v>169</v>
      </c>
      <c r="C89" s="575">
        <v>0</v>
      </c>
      <c r="D89" s="830">
        <v>0</v>
      </c>
      <c r="E89" s="828" t="e">
        <f t="shared" si="1"/>
        <v>#DIV/0!</v>
      </c>
    </row>
    <row r="90" spans="1:5" ht="15">
      <c r="A90" s="18" t="s">
        <v>170</v>
      </c>
      <c r="B90" s="19" t="s">
        <v>171</v>
      </c>
      <c r="C90" s="575">
        <v>0</v>
      </c>
      <c r="D90" s="830">
        <v>1.3333333333333333</v>
      </c>
      <c r="E90" s="828">
        <f t="shared" si="1"/>
        <v>0</v>
      </c>
    </row>
    <row r="91" spans="1:5" ht="15">
      <c r="A91" s="18" t="s">
        <v>172</v>
      </c>
      <c r="B91" s="19" t="s">
        <v>173</v>
      </c>
      <c r="C91" s="575">
        <v>0</v>
      </c>
      <c r="D91" s="830">
        <v>0</v>
      </c>
      <c r="E91" s="828" t="e">
        <f t="shared" si="1"/>
        <v>#DIV/0!</v>
      </c>
    </row>
    <row r="92" spans="1:5" ht="15">
      <c r="A92" s="18" t="s">
        <v>174</v>
      </c>
      <c r="B92" s="20" t="s">
        <v>175</v>
      </c>
      <c r="C92" s="575">
        <v>0</v>
      </c>
      <c r="D92" s="830">
        <v>0</v>
      </c>
      <c r="E92" s="828" t="e">
        <f t="shared" si="1"/>
        <v>#DIV/0!</v>
      </c>
    </row>
    <row r="93" spans="1:5" ht="15">
      <c r="A93" s="18" t="s">
        <v>176</v>
      </c>
      <c r="B93" s="20" t="s">
        <v>177</v>
      </c>
      <c r="C93" s="575">
        <v>0</v>
      </c>
      <c r="D93" s="830">
        <v>0</v>
      </c>
      <c r="E93" s="828" t="e">
        <f t="shared" si="1"/>
        <v>#DIV/0!</v>
      </c>
    </row>
    <row r="94" spans="1:5" ht="15">
      <c r="A94" s="18" t="s">
        <v>178</v>
      </c>
      <c r="B94" s="20" t="s">
        <v>179</v>
      </c>
      <c r="C94" s="575">
        <v>0</v>
      </c>
      <c r="D94" s="830">
        <v>0</v>
      </c>
      <c r="E94" s="828" t="e">
        <f t="shared" si="1"/>
        <v>#DIV/0!</v>
      </c>
    </row>
    <row r="95" spans="1:5" ht="15">
      <c r="A95" s="18" t="s">
        <v>180</v>
      </c>
      <c r="B95" s="20" t="s">
        <v>181</v>
      </c>
      <c r="C95" s="575">
        <v>0</v>
      </c>
      <c r="D95" s="830">
        <v>1.3333333333333333</v>
      </c>
      <c r="E95" s="828">
        <f t="shared" si="1"/>
        <v>0</v>
      </c>
    </row>
    <row r="96" spans="1:5" ht="15">
      <c r="A96" s="18" t="s">
        <v>182</v>
      </c>
      <c r="B96" s="20" t="s">
        <v>183</v>
      </c>
      <c r="C96" s="575">
        <v>0</v>
      </c>
      <c r="D96" s="830">
        <v>0</v>
      </c>
      <c r="E96" s="828" t="e">
        <f t="shared" si="1"/>
        <v>#DIV/0!</v>
      </c>
    </row>
    <row r="97" spans="1:5" ht="15">
      <c r="A97" s="18" t="s">
        <v>184</v>
      </c>
      <c r="B97" s="20" t="s">
        <v>185</v>
      </c>
      <c r="C97" s="575">
        <v>0</v>
      </c>
      <c r="D97" s="830">
        <v>0</v>
      </c>
      <c r="E97" s="828" t="e">
        <f t="shared" si="1"/>
        <v>#DIV/0!</v>
      </c>
    </row>
    <row r="98" spans="1:5" ht="15">
      <c r="A98" s="18" t="s">
        <v>186</v>
      </c>
      <c r="B98" s="20" t="s">
        <v>187</v>
      </c>
      <c r="C98" s="575">
        <v>0</v>
      </c>
      <c r="D98" s="830">
        <v>2.6666666666666665</v>
      </c>
      <c r="E98" s="828">
        <f t="shared" si="1"/>
        <v>0</v>
      </c>
    </row>
    <row r="99" spans="1:5" ht="15">
      <c r="A99" s="18" t="s">
        <v>188</v>
      </c>
      <c r="B99" s="20" t="s">
        <v>189</v>
      </c>
      <c r="C99" s="575">
        <v>0</v>
      </c>
      <c r="D99" s="830">
        <v>0</v>
      </c>
      <c r="E99" s="828" t="e">
        <f t="shared" si="1"/>
        <v>#DIV/0!</v>
      </c>
    </row>
    <row r="100" spans="1:5" ht="15">
      <c r="A100" s="18" t="s">
        <v>190</v>
      </c>
      <c r="B100" s="20" t="s">
        <v>191</v>
      </c>
      <c r="C100" s="575">
        <v>0</v>
      </c>
      <c r="D100" s="830">
        <v>0</v>
      </c>
      <c r="E100" s="828" t="e">
        <f t="shared" si="1"/>
        <v>#DIV/0!</v>
      </c>
    </row>
    <row r="101" spans="1:5" ht="15">
      <c r="A101" s="18" t="s">
        <v>192</v>
      </c>
      <c r="B101" s="20" t="s">
        <v>193</v>
      </c>
      <c r="C101" s="575">
        <v>0</v>
      </c>
      <c r="D101" s="830">
        <v>0</v>
      </c>
      <c r="E101" s="828" t="e">
        <f t="shared" si="1"/>
        <v>#DIV/0!</v>
      </c>
    </row>
    <row r="102" spans="1:5" ht="15">
      <c r="A102" s="18" t="s">
        <v>194</v>
      </c>
      <c r="B102" s="20" t="s">
        <v>195</v>
      </c>
      <c r="C102" s="575">
        <v>0</v>
      </c>
      <c r="D102" s="830">
        <v>0</v>
      </c>
      <c r="E102" s="828" t="e">
        <f t="shared" si="1"/>
        <v>#DIV/0!</v>
      </c>
    </row>
    <row r="103" spans="1:5" ht="15">
      <c r="A103" s="18" t="s">
        <v>196</v>
      </c>
      <c r="B103" s="20" t="s">
        <v>197</v>
      </c>
      <c r="C103" s="575">
        <v>0</v>
      </c>
      <c r="D103" s="830">
        <v>0</v>
      </c>
      <c r="E103" s="828" t="e">
        <f t="shared" si="1"/>
        <v>#DIV/0!</v>
      </c>
    </row>
    <row r="104" spans="1:5" ht="15">
      <c r="A104" s="18" t="s">
        <v>198</v>
      </c>
      <c r="B104" s="20" t="s">
        <v>199</v>
      </c>
      <c r="C104" s="575">
        <v>1</v>
      </c>
      <c r="D104" s="830">
        <v>2.6666666666666665</v>
      </c>
      <c r="E104" s="828">
        <f t="shared" si="1"/>
        <v>37.5</v>
      </c>
    </row>
    <row r="105" spans="1:5" ht="15">
      <c r="A105" s="18" t="s">
        <v>200</v>
      </c>
      <c r="B105" s="20" t="s">
        <v>201</v>
      </c>
      <c r="C105" s="575">
        <v>2</v>
      </c>
      <c r="D105" s="830">
        <v>0</v>
      </c>
      <c r="E105" s="828" t="e">
        <f t="shared" si="1"/>
        <v>#DIV/0!</v>
      </c>
    </row>
    <row r="106" spans="1:5" ht="15">
      <c r="A106" s="18" t="s">
        <v>202</v>
      </c>
      <c r="B106" s="20" t="s">
        <v>203</v>
      </c>
      <c r="C106" s="575">
        <v>1</v>
      </c>
      <c r="D106" s="830">
        <v>0</v>
      </c>
      <c r="E106" s="828" t="e">
        <f t="shared" si="1"/>
        <v>#DIV/0!</v>
      </c>
    </row>
    <row r="107" spans="1:5" ht="15">
      <c r="A107" s="18" t="s">
        <v>204</v>
      </c>
      <c r="B107" s="20" t="s">
        <v>205</v>
      </c>
      <c r="C107" s="575">
        <v>4</v>
      </c>
      <c r="D107" s="830">
        <v>2.6666666666666665</v>
      </c>
      <c r="E107" s="828">
        <f t="shared" si="1"/>
        <v>150</v>
      </c>
    </row>
    <row r="108" spans="1:5" ht="18">
      <c r="A108" s="602">
        <v>3</v>
      </c>
      <c r="B108" s="605" t="s">
        <v>206</v>
      </c>
      <c r="C108" s="829">
        <v>840</v>
      </c>
      <c r="D108" s="831">
        <v>697</v>
      </c>
      <c r="E108" s="828">
        <f t="shared" si="1"/>
        <v>120.51649928263987</v>
      </c>
    </row>
    <row r="109" spans="1:5" ht="15">
      <c r="A109" s="18" t="s">
        <v>207</v>
      </c>
      <c r="B109" s="20" t="s">
        <v>208</v>
      </c>
      <c r="C109" s="575">
        <v>0</v>
      </c>
      <c r="D109" s="830">
        <v>0</v>
      </c>
      <c r="E109" s="828" t="e">
        <f t="shared" si="1"/>
        <v>#DIV/0!</v>
      </c>
    </row>
    <row r="110" spans="1:5" ht="15">
      <c r="A110" s="18" t="s">
        <v>209</v>
      </c>
      <c r="B110" s="20" t="s">
        <v>210</v>
      </c>
      <c r="C110" s="575">
        <v>2</v>
      </c>
      <c r="D110" s="830">
        <v>1</v>
      </c>
      <c r="E110" s="828">
        <f t="shared" si="1"/>
        <v>200</v>
      </c>
    </row>
    <row r="111" spans="1:5" ht="15">
      <c r="A111" s="18" t="s">
        <v>211</v>
      </c>
      <c r="B111" s="20" t="s">
        <v>212</v>
      </c>
      <c r="C111" s="575">
        <v>3</v>
      </c>
      <c r="D111" s="830">
        <v>1.3333333333333333</v>
      </c>
      <c r="E111" s="828">
        <f t="shared" si="1"/>
        <v>225</v>
      </c>
    </row>
    <row r="112" spans="1:5" ht="15">
      <c r="A112" s="18" t="s">
        <v>213</v>
      </c>
      <c r="B112" s="20" t="s">
        <v>214</v>
      </c>
      <c r="C112" s="575">
        <v>4</v>
      </c>
      <c r="D112" s="830">
        <v>1</v>
      </c>
      <c r="E112" s="828">
        <f t="shared" si="1"/>
        <v>400</v>
      </c>
    </row>
    <row r="113" spans="1:5" ht="15">
      <c r="A113" s="18" t="s">
        <v>215</v>
      </c>
      <c r="B113" s="20" t="s">
        <v>216</v>
      </c>
      <c r="C113" s="575">
        <v>0</v>
      </c>
      <c r="D113" s="830">
        <v>0</v>
      </c>
      <c r="E113" s="828" t="e">
        <f t="shared" si="1"/>
        <v>#DIV/0!</v>
      </c>
    </row>
    <row r="114" spans="1:5" ht="15">
      <c r="A114" s="18" t="s">
        <v>217</v>
      </c>
      <c r="B114" s="20" t="s">
        <v>218</v>
      </c>
      <c r="C114" s="575">
        <v>0</v>
      </c>
      <c r="D114" s="830">
        <v>0</v>
      </c>
      <c r="E114" s="828" t="e">
        <f t="shared" si="1"/>
        <v>#DIV/0!</v>
      </c>
    </row>
    <row r="115" spans="1:5" ht="15">
      <c r="A115" s="18" t="s">
        <v>219</v>
      </c>
      <c r="B115" s="20" t="s">
        <v>220</v>
      </c>
      <c r="C115" s="575">
        <v>0</v>
      </c>
      <c r="D115" s="830">
        <v>0</v>
      </c>
      <c r="E115" s="828" t="e">
        <f t="shared" si="1"/>
        <v>#DIV/0!</v>
      </c>
    </row>
    <row r="116" spans="1:5" ht="15">
      <c r="A116" s="18" t="s">
        <v>221</v>
      </c>
      <c r="B116" s="20" t="s">
        <v>222</v>
      </c>
      <c r="C116" s="575">
        <v>6</v>
      </c>
      <c r="D116" s="830">
        <v>8</v>
      </c>
      <c r="E116" s="828">
        <f t="shared" si="1"/>
        <v>75</v>
      </c>
    </row>
    <row r="117" spans="1:5" ht="15">
      <c r="A117" s="18" t="s">
        <v>223</v>
      </c>
      <c r="B117" s="20" t="s">
        <v>224</v>
      </c>
      <c r="C117" s="575">
        <v>5</v>
      </c>
      <c r="D117" s="830">
        <v>2.6666666666666665</v>
      </c>
      <c r="E117" s="828">
        <f t="shared" si="1"/>
        <v>187.5</v>
      </c>
    </row>
    <row r="118" spans="1:5" ht="15">
      <c r="A118" s="21" t="s">
        <v>225</v>
      </c>
      <c r="B118" s="22" t="s">
        <v>226</v>
      </c>
      <c r="C118" s="575">
        <v>0</v>
      </c>
      <c r="D118" s="830">
        <v>0</v>
      </c>
      <c r="E118" s="828" t="e">
        <f t="shared" si="1"/>
        <v>#DIV/0!</v>
      </c>
    </row>
    <row r="119" spans="1:5" ht="15">
      <c r="A119" s="18" t="s">
        <v>227</v>
      </c>
      <c r="B119" s="20" t="s">
        <v>228</v>
      </c>
      <c r="C119" s="575">
        <v>35</v>
      </c>
      <c r="D119" s="830">
        <v>53</v>
      </c>
      <c r="E119" s="828">
        <f t="shared" si="1"/>
        <v>66.037735849056602</v>
      </c>
    </row>
    <row r="120" spans="1:5" ht="15">
      <c r="A120" s="18" t="s">
        <v>229</v>
      </c>
      <c r="B120" s="20" t="s">
        <v>230</v>
      </c>
      <c r="C120" s="575">
        <v>332</v>
      </c>
      <c r="D120" s="830">
        <v>307</v>
      </c>
      <c r="E120" s="828">
        <f t="shared" si="1"/>
        <v>108.14332247557003</v>
      </c>
    </row>
    <row r="121" spans="1:5" ht="15">
      <c r="A121" s="18" t="s">
        <v>231</v>
      </c>
      <c r="B121" s="20" t="s">
        <v>232</v>
      </c>
      <c r="C121" s="575">
        <v>37</v>
      </c>
      <c r="D121" s="830">
        <v>90</v>
      </c>
      <c r="E121" s="828">
        <f t="shared" si="1"/>
        <v>41.111111111111107</v>
      </c>
    </row>
    <row r="122" spans="1:5" ht="15">
      <c r="A122" s="18" t="s">
        <v>233</v>
      </c>
      <c r="B122" s="20" t="s">
        <v>234</v>
      </c>
      <c r="C122" s="575">
        <v>0</v>
      </c>
      <c r="D122" s="830">
        <v>1.3333333333333333</v>
      </c>
      <c r="E122" s="828">
        <f t="shared" si="1"/>
        <v>0</v>
      </c>
    </row>
    <row r="123" spans="1:5" ht="15">
      <c r="A123" s="18" t="s">
        <v>235</v>
      </c>
      <c r="B123" s="20" t="s">
        <v>236</v>
      </c>
      <c r="C123" s="575">
        <v>8</v>
      </c>
      <c r="D123" s="830">
        <v>25.333333333333336</v>
      </c>
      <c r="E123" s="828">
        <f t="shared" si="1"/>
        <v>31.578947368421051</v>
      </c>
    </row>
    <row r="124" spans="1:5" ht="15">
      <c r="A124" s="18" t="s">
        <v>237</v>
      </c>
      <c r="B124" s="20" t="s">
        <v>238</v>
      </c>
      <c r="C124" s="575">
        <v>0</v>
      </c>
      <c r="D124" s="830">
        <v>0</v>
      </c>
      <c r="E124" s="828" t="e">
        <f t="shared" si="1"/>
        <v>#DIV/0!</v>
      </c>
    </row>
    <row r="125" spans="1:5" ht="15">
      <c r="A125" s="18" t="s">
        <v>239</v>
      </c>
      <c r="B125" s="20" t="s">
        <v>240</v>
      </c>
      <c r="C125" s="575">
        <v>0</v>
      </c>
      <c r="D125" s="830">
        <v>9.3333333333333339</v>
      </c>
      <c r="E125" s="828">
        <f t="shared" si="1"/>
        <v>0</v>
      </c>
    </row>
    <row r="126" spans="1:5" ht="15">
      <c r="A126" s="18" t="s">
        <v>241</v>
      </c>
      <c r="B126" s="20" t="s">
        <v>242</v>
      </c>
      <c r="C126" s="575">
        <v>2</v>
      </c>
      <c r="D126" s="830">
        <v>2.6666666666666665</v>
      </c>
      <c r="E126" s="828">
        <f t="shared" si="1"/>
        <v>75</v>
      </c>
    </row>
    <row r="127" spans="1:5" ht="15">
      <c r="A127" s="18" t="s">
        <v>243</v>
      </c>
      <c r="B127" s="20" t="s">
        <v>244</v>
      </c>
      <c r="C127" s="575">
        <v>18</v>
      </c>
      <c r="D127" s="830">
        <v>12</v>
      </c>
      <c r="E127" s="828">
        <f t="shared" si="1"/>
        <v>150</v>
      </c>
    </row>
    <row r="128" spans="1:5" ht="15">
      <c r="A128" s="18" t="s">
        <v>245</v>
      </c>
      <c r="B128" s="20" t="s">
        <v>246</v>
      </c>
      <c r="C128" s="575">
        <v>10</v>
      </c>
      <c r="D128" s="830">
        <v>22.666666666666664</v>
      </c>
      <c r="E128" s="828">
        <f t="shared" si="1"/>
        <v>44.117647058823536</v>
      </c>
    </row>
    <row r="129" spans="1:5" ht="15">
      <c r="A129" s="18" t="s">
        <v>247</v>
      </c>
      <c r="B129" s="20" t="s">
        <v>248</v>
      </c>
      <c r="C129" s="575">
        <v>4</v>
      </c>
      <c r="D129" s="830">
        <v>1</v>
      </c>
      <c r="E129" s="828">
        <f t="shared" si="1"/>
        <v>400</v>
      </c>
    </row>
    <row r="130" spans="1:5" ht="15">
      <c r="A130" s="18" t="s">
        <v>249</v>
      </c>
      <c r="B130" s="20" t="s">
        <v>250</v>
      </c>
      <c r="C130" s="575">
        <v>209</v>
      </c>
      <c r="D130" s="830">
        <v>90</v>
      </c>
      <c r="E130" s="828">
        <f t="shared" si="1"/>
        <v>232.22222222222223</v>
      </c>
    </row>
    <row r="131" spans="1:5" ht="15">
      <c r="A131" s="18" t="s">
        <v>251</v>
      </c>
      <c r="B131" s="20" t="s">
        <v>252</v>
      </c>
      <c r="C131" s="575">
        <v>2</v>
      </c>
      <c r="D131" s="830">
        <v>1.3333333333333333</v>
      </c>
      <c r="E131" s="828">
        <f t="shared" si="1"/>
        <v>150</v>
      </c>
    </row>
    <row r="132" spans="1:5" ht="15">
      <c r="A132" s="18" t="s">
        <v>253</v>
      </c>
      <c r="B132" s="20" t="s">
        <v>254</v>
      </c>
      <c r="C132" s="575">
        <v>23</v>
      </c>
      <c r="D132" s="830">
        <v>6.666666666666667</v>
      </c>
      <c r="E132" s="828">
        <f t="shared" si="1"/>
        <v>345</v>
      </c>
    </row>
    <row r="133" spans="1:5" ht="15">
      <c r="A133" s="18" t="s">
        <v>255</v>
      </c>
      <c r="B133" s="20" t="s">
        <v>256</v>
      </c>
      <c r="C133" s="575">
        <v>3</v>
      </c>
      <c r="D133" s="830">
        <v>5.333333333333333</v>
      </c>
      <c r="E133" s="828">
        <f t="shared" si="1"/>
        <v>56.25</v>
      </c>
    </row>
    <row r="134" spans="1:5" ht="15">
      <c r="A134" s="18" t="s">
        <v>257</v>
      </c>
      <c r="B134" s="20" t="s">
        <v>258</v>
      </c>
      <c r="C134" s="575">
        <v>125</v>
      </c>
      <c r="D134" s="830">
        <v>50</v>
      </c>
      <c r="E134" s="828">
        <f t="shared" si="1"/>
        <v>250</v>
      </c>
    </row>
    <row r="135" spans="1:5" ht="15">
      <c r="A135" s="18" t="s">
        <v>259</v>
      </c>
      <c r="B135" s="20" t="s">
        <v>260</v>
      </c>
      <c r="C135" s="575">
        <v>2</v>
      </c>
      <c r="D135" s="830">
        <v>2.6666666666666665</v>
      </c>
      <c r="E135" s="828">
        <f t="shared" si="1"/>
        <v>75</v>
      </c>
    </row>
    <row r="136" spans="1:5" ht="15">
      <c r="A136" s="18" t="s">
        <v>261</v>
      </c>
      <c r="B136" s="20" t="s">
        <v>262</v>
      </c>
      <c r="C136" s="575">
        <v>10</v>
      </c>
      <c r="D136" s="830">
        <v>2.6666666666666665</v>
      </c>
      <c r="E136" s="828">
        <f t="shared" ref="E136:E199" si="2">C136/D136*100</f>
        <v>375</v>
      </c>
    </row>
    <row r="137" spans="1:5" ht="18">
      <c r="A137" s="602">
        <v>4</v>
      </c>
      <c r="B137" s="605" t="s">
        <v>263</v>
      </c>
      <c r="C137" s="829">
        <v>642</v>
      </c>
      <c r="D137" s="831">
        <v>1191</v>
      </c>
      <c r="E137" s="828">
        <f t="shared" si="2"/>
        <v>53.904282115869016</v>
      </c>
    </row>
    <row r="138" spans="1:5" ht="15">
      <c r="A138" s="18" t="s">
        <v>264</v>
      </c>
      <c r="B138" s="20" t="s">
        <v>265</v>
      </c>
      <c r="C138" s="575">
        <v>0</v>
      </c>
      <c r="D138" s="830">
        <v>0</v>
      </c>
      <c r="E138" s="828" t="e">
        <f t="shared" si="2"/>
        <v>#DIV/0!</v>
      </c>
    </row>
    <row r="139" spans="1:5" ht="15">
      <c r="A139" s="18" t="s">
        <v>266</v>
      </c>
      <c r="B139" s="20" t="s">
        <v>267</v>
      </c>
      <c r="C139" s="575">
        <v>0</v>
      </c>
      <c r="D139" s="830">
        <v>1.3333333333333333</v>
      </c>
      <c r="E139" s="828">
        <f t="shared" si="2"/>
        <v>0</v>
      </c>
    </row>
    <row r="140" spans="1:5" ht="15">
      <c r="A140" s="18" t="s">
        <v>268</v>
      </c>
      <c r="B140" s="20" t="s">
        <v>269</v>
      </c>
      <c r="C140" s="575">
        <v>0</v>
      </c>
      <c r="D140" s="830">
        <v>1</v>
      </c>
      <c r="E140" s="828">
        <f t="shared" si="2"/>
        <v>0</v>
      </c>
    </row>
    <row r="141" spans="1:5" ht="15">
      <c r="A141" s="18" t="s">
        <v>270</v>
      </c>
      <c r="B141" s="20" t="s">
        <v>271</v>
      </c>
      <c r="C141" s="575">
        <v>0</v>
      </c>
      <c r="D141" s="830">
        <v>1.3333333333333333</v>
      </c>
      <c r="E141" s="828">
        <f t="shared" si="2"/>
        <v>0</v>
      </c>
    </row>
    <row r="142" spans="1:5" ht="15">
      <c r="A142" s="18" t="s">
        <v>272</v>
      </c>
      <c r="B142" s="20" t="s">
        <v>273</v>
      </c>
      <c r="C142" s="575">
        <v>0</v>
      </c>
      <c r="D142" s="830">
        <v>0</v>
      </c>
      <c r="E142" s="828" t="e">
        <f t="shared" si="2"/>
        <v>#DIV/0!</v>
      </c>
    </row>
    <row r="143" spans="1:5" ht="15">
      <c r="A143" s="18" t="s">
        <v>274</v>
      </c>
      <c r="B143" s="20" t="s">
        <v>275</v>
      </c>
      <c r="C143" s="575">
        <v>15</v>
      </c>
      <c r="D143" s="830">
        <v>12</v>
      </c>
      <c r="E143" s="828">
        <f t="shared" si="2"/>
        <v>125</v>
      </c>
    </row>
    <row r="144" spans="1:5" ht="15">
      <c r="A144" s="18" t="s">
        <v>276</v>
      </c>
      <c r="B144" s="20" t="s">
        <v>277</v>
      </c>
      <c r="C144" s="575">
        <v>0</v>
      </c>
      <c r="D144" s="830">
        <v>4</v>
      </c>
      <c r="E144" s="828">
        <f t="shared" si="2"/>
        <v>0</v>
      </c>
    </row>
    <row r="145" spans="1:5" ht="15">
      <c r="A145" s="18" t="s">
        <v>278</v>
      </c>
      <c r="B145" s="20" t="s">
        <v>279</v>
      </c>
      <c r="C145" s="575">
        <v>20</v>
      </c>
      <c r="D145" s="830">
        <v>50</v>
      </c>
      <c r="E145" s="828">
        <f t="shared" si="2"/>
        <v>40</v>
      </c>
    </row>
    <row r="146" spans="1:5" ht="15">
      <c r="A146" s="18" t="s">
        <v>280</v>
      </c>
      <c r="B146" s="20" t="s">
        <v>281</v>
      </c>
      <c r="C146" s="575">
        <v>0</v>
      </c>
      <c r="D146" s="830">
        <v>0</v>
      </c>
      <c r="E146" s="828" t="e">
        <f t="shared" si="2"/>
        <v>#DIV/0!</v>
      </c>
    </row>
    <row r="147" spans="1:5" ht="15">
      <c r="A147" s="18" t="s">
        <v>282</v>
      </c>
      <c r="B147" s="20" t="s">
        <v>283</v>
      </c>
      <c r="C147" s="575">
        <v>25</v>
      </c>
      <c r="D147" s="830">
        <v>0</v>
      </c>
      <c r="E147" s="828" t="e">
        <f t="shared" si="2"/>
        <v>#DIV/0!</v>
      </c>
    </row>
    <row r="148" spans="1:5" ht="15">
      <c r="A148" s="18" t="s">
        <v>284</v>
      </c>
      <c r="B148" s="20" t="s">
        <v>285</v>
      </c>
      <c r="C148" s="575">
        <v>1</v>
      </c>
      <c r="D148" s="830">
        <v>0</v>
      </c>
      <c r="E148" s="828" t="e">
        <f t="shared" si="2"/>
        <v>#DIV/0!</v>
      </c>
    </row>
    <row r="149" spans="1:5" ht="15">
      <c r="A149" s="18" t="s">
        <v>286</v>
      </c>
      <c r="B149" s="20" t="s">
        <v>287</v>
      </c>
      <c r="C149" s="575">
        <v>0</v>
      </c>
      <c r="D149" s="830">
        <v>0</v>
      </c>
      <c r="E149" s="828" t="e">
        <f t="shared" si="2"/>
        <v>#DIV/0!</v>
      </c>
    </row>
    <row r="150" spans="1:5" ht="15">
      <c r="A150" s="18" t="s">
        <v>288</v>
      </c>
      <c r="B150" s="20" t="s">
        <v>289</v>
      </c>
      <c r="C150" s="575">
        <v>0</v>
      </c>
      <c r="D150" s="830">
        <v>0</v>
      </c>
      <c r="E150" s="828" t="e">
        <f t="shared" si="2"/>
        <v>#DIV/0!</v>
      </c>
    </row>
    <row r="151" spans="1:5" ht="15">
      <c r="A151" s="18" t="s">
        <v>290</v>
      </c>
      <c r="B151" s="20" t="s">
        <v>291</v>
      </c>
      <c r="C151" s="575">
        <v>16</v>
      </c>
      <c r="D151" s="830">
        <v>10.666666666666666</v>
      </c>
      <c r="E151" s="828">
        <f t="shared" si="2"/>
        <v>150</v>
      </c>
    </row>
    <row r="152" spans="1:5" ht="15">
      <c r="A152" s="18" t="s">
        <v>292</v>
      </c>
      <c r="B152" s="20" t="s">
        <v>293</v>
      </c>
      <c r="C152" s="575">
        <v>13</v>
      </c>
      <c r="D152" s="830">
        <v>30</v>
      </c>
      <c r="E152" s="828">
        <f t="shared" si="2"/>
        <v>43.333333333333336</v>
      </c>
    </row>
    <row r="153" spans="1:5" ht="15">
      <c r="A153" s="18" t="s">
        <v>294</v>
      </c>
      <c r="B153" s="20" t="s">
        <v>295</v>
      </c>
      <c r="C153" s="575">
        <v>68</v>
      </c>
      <c r="D153" s="830">
        <v>120</v>
      </c>
      <c r="E153" s="828">
        <f t="shared" si="2"/>
        <v>56.666666666666664</v>
      </c>
    </row>
    <row r="154" spans="1:5" ht="15">
      <c r="A154" s="18" t="s">
        <v>296</v>
      </c>
      <c r="B154" s="20" t="s">
        <v>297</v>
      </c>
      <c r="C154" s="575">
        <v>58</v>
      </c>
      <c r="D154" s="830">
        <v>250</v>
      </c>
      <c r="E154" s="828">
        <f t="shared" si="2"/>
        <v>23.200000000000003</v>
      </c>
    </row>
    <row r="155" spans="1:5" ht="15">
      <c r="A155" s="18" t="s">
        <v>298</v>
      </c>
      <c r="B155" s="20" t="s">
        <v>299</v>
      </c>
      <c r="C155" s="575">
        <v>115</v>
      </c>
      <c r="D155" s="830">
        <v>300</v>
      </c>
      <c r="E155" s="828">
        <f t="shared" si="2"/>
        <v>38.333333333333336</v>
      </c>
    </row>
    <row r="156" spans="1:5" ht="15">
      <c r="A156" s="18" t="s">
        <v>300</v>
      </c>
      <c r="B156" s="20" t="s">
        <v>301</v>
      </c>
      <c r="C156" s="575">
        <v>16</v>
      </c>
      <c r="D156" s="830">
        <v>28</v>
      </c>
      <c r="E156" s="828">
        <f t="shared" si="2"/>
        <v>57.142857142857139</v>
      </c>
    </row>
    <row r="157" spans="1:5" ht="15">
      <c r="A157" s="18" t="s">
        <v>302</v>
      </c>
      <c r="B157" s="20" t="s">
        <v>303</v>
      </c>
      <c r="C157" s="575">
        <v>62</v>
      </c>
      <c r="D157" s="830">
        <v>65</v>
      </c>
      <c r="E157" s="828">
        <f t="shared" si="2"/>
        <v>95.384615384615387</v>
      </c>
    </row>
    <row r="158" spans="1:5" ht="15">
      <c r="A158" s="18" t="s">
        <v>304</v>
      </c>
      <c r="B158" s="20" t="s">
        <v>305</v>
      </c>
      <c r="C158" s="575">
        <v>26</v>
      </c>
      <c r="D158" s="830">
        <v>60</v>
      </c>
      <c r="E158" s="828">
        <f t="shared" si="2"/>
        <v>43.333333333333336</v>
      </c>
    </row>
    <row r="159" spans="1:5" ht="15">
      <c r="A159" s="18" t="s">
        <v>306</v>
      </c>
      <c r="B159" s="20" t="s">
        <v>307</v>
      </c>
      <c r="C159" s="575">
        <v>17</v>
      </c>
      <c r="D159" s="830">
        <v>15</v>
      </c>
      <c r="E159" s="828">
        <f t="shared" si="2"/>
        <v>113.33333333333333</v>
      </c>
    </row>
    <row r="160" spans="1:5" ht="15">
      <c r="A160" s="18" t="s">
        <v>308</v>
      </c>
      <c r="B160" s="20" t="s">
        <v>309</v>
      </c>
      <c r="C160" s="575">
        <v>17</v>
      </c>
      <c r="D160" s="830">
        <v>40</v>
      </c>
      <c r="E160" s="828">
        <f t="shared" si="2"/>
        <v>42.5</v>
      </c>
    </row>
    <row r="161" spans="1:5" ht="15">
      <c r="A161" s="18" t="s">
        <v>310</v>
      </c>
      <c r="B161" s="20" t="s">
        <v>311</v>
      </c>
      <c r="C161" s="575">
        <v>0</v>
      </c>
      <c r="D161" s="830">
        <v>0</v>
      </c>
      <c r="E161" s="828" t="e">
        <f t="shared" si="2"/>
        <v>#DIV/0!</v>
      </c>
    </row>
    <row r="162" spans="1:5" ht="15">
      <c r="A162" s="18" t="s">
        <v>312</v>
      </c>
      <c r="B162" s="20" t="s">
        <v>313</v>
      </c>
      <c r="C162" s="575">
        <v>0</v>
      </c>
      <c r="D162" s="830">
        <v>0</v>
      </c>
      <c r="E162" s="828" t="e">
        <f t="shared" si="2"/>
        <v>#DIV/0!</v>
      </c>
    </row>
    <row r="163" spans="1:5" ht="15">
      <c r="A163" s="18" t="s">
        <v>314</v>
      </c>
      <c r="B163" s="20" t="s">
        <v>315</v>
      </c>
      <c r="C163" s="575">
        <v>0</v>
      </c>
      <c r="D163" s="830">
        <v>0</v>
      </c>
      <c r="E163" s="828" t="e">
        <f t="shared" si="2"/>
        <v>#DIV/0!</v>
      </c>
    </row>
    <row r="164" spans="1:5" ht="15">
      <c r="A164" s="18" t="s">
        <v>316</v>
      </c>
      <c r="B164" s="20" t="s">
        <v>317</v>
      </c>
      <c r="C164" s="575">
        <v>0</v>
      </c>
      <c r="D164" s="830">
        <v>1.3333333333333333</v>
      </c>
      <c r="E164" s="828">
        <f t="shared" si="2"/>
        <v>0</v>
      </c>
    </row>
    <row r="165" spans="1:5" ht="15">
      <c r="A165" s="18" t="s">
        <v>318</v>
      </c>
      <c r="B165" s="20" t="s">
        <v>319</v>
      </c>
      <c r="C165" s="575">
        <v>3</v>
      </c>
      <c r="D165" s="830">
        <v>8</v>
      </c>
      <c r="E165" s="828">
        <f t="shared" si="2"/>
        <v>37.5</v>
      </c>
    </row>
    <row r="166" spans="1:5" ht="15">
      <c r="A166" s="18" t="s">
        <v>320</v>
      </c>
      <c r="B166" s="20" t="s">
        <v>321</v>
      </c>
      <c r="C166" s="575">
        <v>0</v>
      </c>
      <c r="D166" s="830">
        <v>1.3333333333333333</v>
      </c>
      <c r="E166" s="828">
        <f t="shared" si="2"/>
        <v>0</v>
      </c>
    </row>
    <row r="167" spans="1:5" ht="15">
      <c r="A167" s="18" t="s">
        <v>322</v>
      </c>
      <c r="B167" s="20" t="s">
        <v>323</v>
      </c>
      <c r="C167" s="575">
        <v>1</v>
      </c>
      <c r="D167" s="830">
        <v>1.3333333333333333</v>
      </c>
      <c r="E167" s="828">
        <f t="shared" si="2"/>
        <v>75</v>
      </c>
    </row>
    <row r="168" spans="1:5" ht="15">
      <c r="A168" s="18" t="s">
        <v>324</v>
      </c>
      <c r="B168" s="20" t="s">
        <v>325</v>
      </c>
      <c r="C168" s="575">
        <v>20</v>
      </c>
      <c r="D168" s="830">
        <v>18</v>
      </c>
      <c r="E168" s="828">
        <f t="shared" si="2"/>
        <v>111.11111111111111</v>
      </c>
    </row>
    <row r="169" spans="1:5" ht="15">
      <c r="A169" s="18" t="s">
        <v>326</v>
      </c>
      <c r="B169" s="20" t="s">
        <v>327</v>
      </c>
      <c r="C169" s="575">
        <v>50</v>
      </c>
      <c r="D169" s="830">
        <v>60</v>
      </c>
      <c r="E169" s="828">
        <f t="shared" si="2"/>
        <v>83.333333333333343</v>
      </c>
    </row>
    <row r="170" spans="1:5" ht="15">
      <c r="A170" s="18" t="s">
        <v>328</v>
      </c>
      <c r="B170" s="20" t="s">
        <v>329</v>
      </c>
      <c r="C170" s="575">
        <v>15</v>
      </c>
      <c r="D170" s="830">
        <v>16</v>
      </c>
      <c r="E170" s="828">
        <f t="shared" si="2"/>
        <v>93.75</v>
      </c>
    </row>
    <row r="171" spans="1:5" ht="15">
      <c r="A171" s="18" t="s">
        <v>330</v>
      </c>
      <c r="B171" s="20" t="s">
        <v>331</v>
      </c>
      <c r="C171" s="575">
        <v>51</v>
      </c>
      <c r="D171" s="830">
        <v>45</v>
      </c>
      <c r="E171" s="828">
        <f t="shared" si="2"/>
        <v>113.33333333333333</v>
      </c>
    </row>
    <row r="172" spans="1:5" ht="15">
      <c r="A172" s="18" t="s">
        <v>332</v>
      </c>
      <c r="B172" s="20" t="s">
        <v>333</v>
      </c>
      <c r="C172" s="575">
        <v>8</v>
      </c>
      <c r="D172" s="830">
        <v>5.333333333333333</v>
      </c>
      <c r="E172" s="828">
        <f t="shared" si="2"/>
        <v>150</v>
      </c>
    </row>
    <row r="173" spans="1:5" ht="15">
      <c r="A173" s="18" t="s">
        <v>334</v>
      </c>
      <c r="B173" s="22" t="s">
        <v>335</v>
      </c>
      <c r="C173" s="575">
        <v>2</v>
      </c>
      <c r="D173" s="830">
        <v>12</v>
      </c>
      <c r="E173" s="828">
        <f t="shared" si="2"/>
        <v>16.666666666666664</v>
      </c>
    </row>
    <row r="174" spans="1:5" ht="15">
      <c r="A174" s="18" t="s">
        <v>336</v>
      </c>
      <c r="B174" s="20" t="s">
        <v>337</v>
      </c>
      <c r="C174" s="575">
        <v>0</v>
      </c>
      <c r="D174" s="830">
        <v>0</v>
      </c>
      <c r="E174" s="828" t="e">
        <f t="shared" si="2"/>
        <v>#DIV/0!</v>
      </c>
    </row>
    <row r="175" spans="1:5" ht="15">
      <c r="A175" s="18" t="s">
        <v>338</v>
      </c>
      <c r="B175" s="20" t="s">
        <v>339</v>
      </c>
      <c r="C175" s="575">
        <v>3</v>
      </c>
      <c r="D175" s="830">
        <v>1.3333333333333333</v>
      </c>
      <c r="E175" s="828">
        <f t="shared" si="2"/>
        <v>225</v>
      </c>
    </row>
    <row r="176" spans="1:5" ht="15">
      <c r="A176" s="18" t="s">
        <v>340</v>
      </c>
      <c r="B176" s="20" t="s">
        <v>341</v>
      </c>
      <c r="C176" s="575">
        <v>4</v>
      </c>
      <c r="D176" s="830">
        <v>5.333333333333333</v>
      </c>
      <c r="E176" s="828">
        <f t="shared" si="2"/>
        <v>75</v>
      </c>
    </row>
    <row r="177" spans="1:5" ht="15">
      <c r="A177" s="18" t="s">
        <v>342</v>
      </c>
      <c r="B177" s="20" t="s">
        <v>343</v>
      </c>
      <c r="C177" s="575">
        <v>0</v>
      </c>
      <c r="D177" s="830">
        <v>1.3333333333333333</v>
      </c>
      <c r="E177" s="828">
        <f t="shared" si="2"/>
        <v>0</v>
      </c>
    </row>
    <row r="178" spans="1:5" ht="15">
      <c r="A178" s="18" t="s">
        <v>344</v>
      </c>
      <c r="B178" s="20" t="s">
        <v>345</v>
      </c>
      <c r="C178" s="575">
        <v>1</v>
      </c>
      <c r="D178" s="830">
        <v>0</v>
      </c>
      <c r="E178" s="828" t="e">
        <f t="shared" si="2"/>
        <v>#DIV/0!</v>
      </c>
    </row>
    <row r="179" spans="1:5" ht="15">
      <c r="A179" s="18" t="s">
        <v>346</v>
      </c>
      <c r="B179" s="20" t="s">
        <v>347</v>
      </c>
      <c r="C179" s="575">
        <v>1</v>
      </c>
      <c r="D179" s="830">
        <v>1.3333333333333333</v>
      </c>
      <c r="E179" s="828">
        <f t="shared" si="2"/>
        <v>75</v>
      </c>
    </row>
    <row r="180" spans="1:5" ht="15">
      <c r="A180" s="18" t="s">
        <v>348</v>
      </c>
      <c r="B180" s="20" t="s">
        <v>349</v>
      </c>
      <c r="C180" s="575">
        <v>0</v>
      </c>
      <c r="D180" s="830">
        <v>0</v>
      </c>
      <c r="E180" s="828" t="e">
        <f t="shared" si="2"/>
        <v>#DIV/0!</v>
      </c>
    </row>
    <row r="181" spans="1:5" ht="15">
      <c r="A181" s="18" t="s">
        <v>350</v>
      </c>
      <c r="B181" s="20" t="s">
        <v>351</v>
      </c>
      <c r="C181" s="575">
        <v>2</v>
      </c>
      <c r="D181" s="830">
        <v>4</v>
      </c>
      <c r="E181" s="828">
        <f t="shared" si="2"/>
        <v>50</v>
      </c>
    </row>
    <row r="182" spans="1:5" ht="15">
      <c r="A182" s="18" t="s">
        <v>352</v>
      </c>
      <c r="B182" s="20" t="s">
        <v>353</v>
      </c>
      <c r="C182" s="575">
        <v>2</v>
      </c>
      <c r="D182" s="830">
        <v>1.3333333333333333</v>
      </c>
      <c r="E182" s="828">
        <f t="shared" si="2"/>
        <v>150</v>
      </c>
    </row>
    <row r="183" spans="1:5" ht="15">
      <c r="A183" s="18" t="s">
        <v>354</v>
      </c>
      <c r="B183" s="20" t="s">
        <v>355</v>
      </c>
      <c r="C183" s="575">
        <v>0</v>
      </c>
      <c r="D183" s="830">
        <v>0</v>
      </c>
      <c r="E183" s="828" t="e">
        <f t="shared" si="2"/>
        <v>#DIV/0!</v>
      </c>
    </row>
    <row r="184" spans="1:5" ht="15">
      <c r="A184" s="18" t="s">
        <v>356</v>
      </c>
      <c r="B184" s="20" t="s">
        <v>357</v>
      </c>
      <c r="C184" s="575">
        <v>10</v>
      </c>
      <c r="D184" s="830">
        <v>20</v>
      </c>
      <c r="E184" s="828">
        <f t="shared" si="2"/>
        <v>50</v>
      </c>
    </row>
    <row r="185" spans="1:5" ht="18">
      <c r="A185" s="602">
        <v>5</v>
      </c>
      <c r="B185" s="605" t="s">
        <v>358</v>
      </c>
      <c r="C185" s="829">
        <v>1397</v>
      </c>
      <c r="D185" s="831">
        <v>1402</v>
      </c>
      <c r="E185" s="828">
        <f t="shared" si="2"/>
        <v>99.643366619115554</v>
      </c>
    </row>
    <row r="186" spans="1:5" ht="25.5">
      <c r="A186" s="18" t="s">
        <v>359</v>
      </c>
      <c r="B186" s="20" t="s">
        <v>360</v>
      </c>
      <c r="C186" s="575">
        <v>0</v>
      </c>
      <c r="D186" s="830">
        <v>0</v>
      </c>
      <c r="E186" s="828" t="e">
        <f t="shared" si="2"/>
        <v>#DIV/0!</v>
      </c>
    </row>
    <row r="187" spans="1:5" ht="25.5">
      <c r="A187" s="18" t="s">
        <v>361</v>
      </c>
      <c r="B187" s="20" t="s">
        <v>362</v>
      </c>
      <c r="C187" s="575">
        <v>0</v>
      </c>
      <c r="D187" s="830">
        <v>0</v>
      </c>
      <c r="E187" s="828" t="e">
        <f t="shared" si="2"/>
        <v>#DIV/0!</v>
      </c>
    </row>
    <row r="188" spans="1:5" ht="15">
      <c r="A188" s="18" t="s">
        <v>363</v>
      </c>
      <c r="B188" s="20" t="s">
        <v>364</v>
      </c>
      <c r="C188" s="575">
        <v>0</v>
      </c>
      <c r="D188" s="830">
        <v>0</v>
      </c>
      <c r="E188" s="828" t="e">
        <f t="shared" si="2"/>
        <v>#DIV/0!</v>
      </c>
    </row>
    <row r="189" spans="1:5" ht="25.5">
      <c r="A189" s="21" t="s">
        <v>365</v>
      </c>
      <c r="B189" s="22" t="s">
        <v>366</v>
      </c>
      <c r="C189" s="575">
        <v>0</v>
      </c>
      <c r="D189" s="830">
        <v>0</v>
      </c>
      <c r="E189" s="828" t="e">
        <f t="shared" si="2"/>
        <v>#DIV/0!</v>
      </c>
    </row>
    <row r="190" spans="1:5" ht="25.5">
      <c r="A190" s="21" t="s">
        <v>367</v>
      </c>
      <c r="B190" s="22" t="s">
        <v>368</v>
      </c>
      <c r="C190" s="575">
        <v>0</v>
      </c>
      <c r="D190" s="830">
        <v>0</v>
      </c>
      <c r="E190" s="828" t="e">
        <f t="shared" si="2"/>
        <v>#DIV/0!</v>
      </c>
    </row>
    <row r="191" spans="1:5" ht="25.5">
      <c r="A191" s="21" t="s">
        <v>369</v>
      </c>
      <c r="B191" s="22" t="s">
        <v>366</v>
      </c>
      <c r="C191" s="575">
        <v>0</v>
      </c>
      <c r="D191" s="830">
        <v>0</v>
      </c>
      <c r="E191" s="828" t="e">
        <f t="shared" si="2"/>
        <v>#DIV/0!</v>
      </c>
    </row>
    <row r="192" spans="1:5" ht="25.5">
      <c r="A192" s="21" t="s">
        <v>370</v>
      </c>
      <c r="B192" s="22" t="s">
        <v>371</v>
      </c>
      <c r="C192" s="575">
        <v>0</v>
      </c>
      <c r="D192" s="830">
        <v>0</v>
      </c>
      <c r="E192" s="828" t="e">
        <f t="shared" si="2"/>
        <v>#DIV/0!</v>
      </c>
    </row>
    <row r="193" spans="1:5" ht="15">
      <c r="A193" s="18" t="s">
        <v>372</v>
      </c>
      <c r="B193" s="20" t="s">
        <v>373</v>
      </c>
      <c r="C193" s="575">
        <v>0</v>
      </c>
      <c r="D193" s="830">
        <v>0</v>
      </c>
      <c r="E193" s="828" t="e">
        <f t="shared" si="2"/>
        <v>#DIV/0!</v>
      </c>
    </row>
    <row r="194" spans="1:5" ht="15">
      <c r="A194" s="18" t="s">
        <v>374</v>
      </c>
      <c r="B194" s="20" t="s">
        <v>375</v>
      </c>
      <c r="C194" s="575">
        <v>0</v>
      </c>
      <c r="D194" s="830">
        <v>0</v>
      </c>
      <c r="E194" s="828" t="e">
        <f t="shared" si="2"/>
        <v>#DIV/0!</v>
      </c>
    </row>
    <row r="195" spans="1:5" ht="15">
      <c r="A195" s="18" t="s">
        <v>376</v>
      </c>
      <c r="B195" s="20" t="s">
        <v>377</v>
      </c>
      <c r="C195" s="575">
        <v>0</v>
      </c>
      <c r="D195" s="830">
        <v>0</v>
      </c>
      <c r="E195" s="828" t="e">
        <f t="shared" si="2"/>
        <v>#DIV/0!</v>
      </c>
    </row>
    <row r="196" spans="1:5" ht="15">
      <c r="A196" s="18" t="s">
        <v>378</v>
      </c>
      <c r="B196" s="20" t="s">
        <v>379</v>
      </c>
      <c r="C196" s="575">
        <v>0</v>
      </c>
      <c r="D196" s="830">
        <v>0</v>
      </c>
      <c r="E196" s="828" t="e">
        <f t="shared" si="2"/>
        <v>#DIV/0!</v>
      </c>
    </row>
    <row r="197" spans="1:5" ht="25.5">
      <c r="A197" s="18" t="s">
        <v>380</v>
      </c>
      <c r="B197" s="20" t="s">
        <v>381</v>
      </c>
      <c r="C197" s="575">
        <v>0</v>
      </c>
      <c r="D197" s="830">
        <v>0</v>
      </c>
      <c r="E197" s="828" t="e">
        <f t="shared" si="2"/>
        <v>#DIV/0!</v>
      </c>
    </row>
    <row r="198" spans="1:5" ht="25.5">
      <c r="A198" s="18" t="s">
        <v>382</v>
      </c>
      <c r="B198" s="20" t="s">
        <v>383</v>
      </c>
      <c r="C198" s="575">
        <v>0</v>
      </c>
      <c r="D198" s="830">
        <v>0</v>
      </c>
      <c r="E198" s="828" t="e">
        <f t="shared" si="2"/>
        <v>#DIV/0!</v>
      </c>
    </row>
    <row r="199" spans="1:5" ht="25.5">
      <c r="A199" s="18" t="s">
        <v>384</v>
      </c>
      <c r="B199" s="20" t="s">
        <v>385</v>
      </c>
      <c r="C199" s="575">
        <v>0</v>
      </c>
      <c r="D199" s="830">
        <v>0</v>
      </c>
      <c r="E199" s="828" t="e">
        <f t="shared" si="2"/>
        <v>#DIV/0!</v>
      </c>
    </row>
    <row r="200" spans="1:5" ht="15">
      <c r="A200" s="18" t="s">
        <v>386</v>
      </c>
      <c r="B200" s="20" t="s">
        <v>387</v>
      </c>
      <c r="C200" s="575">
        <v>0</v>
      </c>
      <c r="D200" s="830">
        <v>0</v>
      </c>
      <c r="E200" s="828" t="e">
        <f t="shared" ref="E200:E263" si="3">C200/D200*100</f>
        <v>#DIV/0!</v>
      </c>
    </row>
    <row r="201" spans="1:5" ht="15">
      <c r="A201" s="18" t="s">
        <v>388</v>
      </c>
      <c r="B201" s="20" t="s">
        <v>389</v>
      </c>
      <c r="C201" s="575">
        <v>0</v>
      </c>
      <c r="D201" s="830">
        <v>0</v>
      </c>
      <c r="E201" s="828" t="e">
        <f t="shared" si="3"/>
        <v>#DIV/0!</v>
      </c>
    </row>
    <row r="202" spans="1:5" ht="15">
      <c r="A202" s="18" t="s">
        <v>390</v>
      </c>
      <c r="B202" s="20" t="s">
        <v>391</v>
      </c>
      <c r="C202" s="575">
        <v>0</v>
      </c>
      <c r="D202" s="830">
        <v>0</v>
      </c>
      <c r="E202" s="828" t="e">
        <f t="shared" si="3"/>
        <v>#DIV/0!</v>
      </c>
    </row>
    <row r="203" spans="1:5" ht="25.5">
      <c r="A203" s="18" t="s">
        <v>392</v>
      </c>
      <c r="B203" s="20" t="s">
        <v>393</v>
      </c>
      <c r="C203" s="575">
        <v>0</v>
      </c>
      <c r="D203" s="830">
        <v>0</v>
      </c>
      <c r="E203" s="828" t="e">
        <f t="shared" si="3"/>
        <v>#DIV/0!</v>
      </c>
    </row>
    <row r="204" spans="1:5" ht="15">
      <c r="A204" s="18" t="s">
        <v>394</v>
      </c>
      <c r="B204" s="20" t="s">
        <v>395</v>
      </c>
      <c r="C204" s="575">
        <v>0</v>
      </c>
      <c r="D204" s="830">
        <v>0</v>
      </c>
      <c r="E204" s="828" t="e">
        <f t="shared" si="3"/>
        <v>#DIV/0!</v>
      </c>
    </row>
    <row r="205" spans="1:5" ht="15">
      <c r="A205" s="18" t="s">
        <v>396</v>
      </c>
      <c r="B205" s="20" t="s">
        <v>397</v>
      </c>
      <c r="C205" s="575">
        <v>41</v>
      </c>
      <c r="D205" s="830">
        <v>30</v>
      </c>
      <c r="E205" s="828">
        <f t="shared" si="3"/>
        <v>136.66666666666666</v>
      </c>
    </row>
    <row r="206" spans="1:5" ht="15">
      <c r="A206" s="18" t="s">
        <v>398</v>
      </c>
      <c r="B206" s="20" t="s">
        <v>399</v>
      </c>
      <c r="C206" s="575">
        <v>85</v>
      </c>
      <c r="D206" s="830">
        <v>108</v>
      </c>
      <c r="E206" s="828">
        <f t="shared" si="3"/>
        <v>78.703703703703709</v>
      </c>
    </row>
    <row r="207" spans="1:5" ht="25.5">
      <c r="A207" s="18" t="s">
        <v>400</v>
      </c>
      <c r="B207" s="20" t="s">
        <v>401</v>
      </c>
      <c r="C207" s="575">
        <v>8</v>
      </c>
      <c r="D207" s="830">
        <v>12</v>
      </c>
      <c r="E207" s="828">
        <f t="shared" si="3"/>
        <v>66.666666666666657</v>
      </c>
    </row>
    <row r="208" spans="1:5" ht="25.5">
      <c r="A208" s="18" t="s">
        <v>402</v>
      </c>
      <c r="B208" s="20" t="s">
        <v>403</v>
      </c>
      <c r="C208" s="575">
        <v>12</v>
      </c>
      <c r="D208" s="830">
        <v>20</v>
      </c>
      <c r="E208" s="828">
        <f t="shared" si="3"/>
        <v>60</v>
      </c>
    </row>
    <row r="209" spans="1:5" ht="15">
      <c r="A209" s="18" t="s">
        <v>404</v>
      </c>
      <c r="B209" s="20" t="s">
        <v>405</v>
      </c>
      <c r="C209" s="575">
        <v>0</v>
      </c>
      <c r="D209" s="830">
        <v>0</v>
      </c>
      <c r="E209" s="828" t="e">
        <f t="shared" si="3"/>
        <v>#DIV/0!</v>
      </c>
    </row>
    <row r="210" spans="1:5" ht="15">
      <c r="A210" s="18" t="s">
        <v>406</v>
      </c>
      <c r="B210" s="20" t="s">
        <v>407</v>
      </c>
      <c r="C210" s="575">
        <v>0</v>
      </c>
      <c r="D210" s="830">
        <v>0</v>
      </c>
      <c r="E210" s="828" t="e">
        <f t="shared" si="3"/>
        <v>#DIV/0!</v>
      </c>
    </row>
    <row r="211" spans="1:5" ht="25.5">
      <c r="A211" s="21" t="s">
        <v>408</v>
      </c>
      <c r="B211" s="22" t="s">
        <v>409</v>
      </c>
      <c r="C211" s="575">
        <v>5</v>
      </c>
      <c r="D211" s="830">
        <v>10.666666666666666</v>
      </c>
      <c r="E211" s="828">
        <f t="shared" si="3"/>
        <v>46.875</v>
      </c>
    </row>
    <row r="212" spans="1:5" ht="25.5">
      <c r="A212" s="21" t="s">
        <v>410</v>
      </c>
      <c r="B212" s="22" t="s">
        <v>411</v>
      </c>
      <c r="C212" s="575">
        <v>22</v>
      </c>
      <c r="D212" s="830">
        <v>9.3333333333333339</v>
      </c>
      <c r="E212" s="828">
        <f t="shared" si="3"/>
        <v>235.71428571428572</v>
      </c>
    </row>
    <row r="213" spans="1:5" ht="25.5">
      <c r="A213" s="18" t="s">
        <v>412</v>
      </c>
      <c r="B213" s="20" t="s">
        <v>413</v>
      </c>
      <c r="C213" s="575">
        <v>0</v>
      </c>
      <c r="D213" s="830">
        <v>1.3333333333333333</v>
      </c>
      <c r="E213" s="828">
        <f t="shared" si="3"/>
        <v>0</v>
      </c>
    </row>
    <row r="214" spans="1:5" ht="25.5">
      <c r="A214" s="18" t="s">
        <v>414</v>
      </c>
      <c r="B214" s="20" t="s">
        <v>415</v>
      </c>
      <c r="C214" s="575">
        <v>0</v>
      </c>
      <c r="D214" s="830">
        <v>0</v>
      </c>
      <c r="E214" s="828" t="e">
        <f t="shared" si="3"/>
        <v>#DIV/0!</v>
      </c>
    </row>
    <row r="215" spans="1:5" ht="25.5">
      <c r="A215" s="18" t="s">
        <v>416</v>
      </c>
      <c r="B215" s="20" t="s">
        <v>417</v>
      </c>
      <c r="C215" s="575">
        <v>0</v>
      </c>
      <c r="D215" s="830">
        <v>1.3333333333333333</v>
      </c>
      <c r="E215" s="828">
        <f t="shared" si="3"/>
        <v>0</v>
      </c>
    </row>
    <row r="216" spans="1:5" ht="25.5">
      <c r="A216" s="18" t="s">
        <v>418</v>
      </c>
      <c r="B216" s="20" t="s">
        <v>419</v>
      </c>
      <c r="C216" s="575">
        <v>22</v>
      </c>
      <c r="D216" s="830">
        <v>26</v>
      </c>
      <c r="E216" s="828">
        <f t="shared" si="3"/>
        <v>84.615384615384613</v>
      </c>
    </row>
    <row r="217" spans="1:5" ht="25.5">
      <c r="A217" s="18" t="s">
        <v>420</v>
      </c>
      <c r="B217" s="20" t="s">
        <v>421</v>
      </c>
      <c r="C217" s="575">
        <v>125</v>
      </c>
      <c r="D217" s="830">
        <v>92</v>
      </c>
      <c r="E217" s="828">
        <f t="shared" si="3"/>
        <v>135.86956521739131</v>
      </c>
    </row>
    <row r="218" spans="1:5" ht="15">
      <c r="A218" s="21" t="s">
        <v>422</v>
      </c>
      <c r="B218" s="22" t="s">
        <v>423</v>
      </c>
      <c r="C218" s="575">
        <v>4</v>
      </c>
      <c r="D218" s="830">
        <v>8</v>
      </c>
      <c r="E218" s="828">
        <f t="shared" si="3"/>
        <v>50</v>
      </c>
    </row>
    <row r="219" spans="1:5" ht="15">
      <c r="A219" s="21" t="s">
        <v>424</v>
      </c>
      <c r="B219" s="22" t="s">
        <v>425</v>
      </c>
      <c r="C219" s="575">
        <v>9</v>
      </c>
      <c r="D219" s="830">
        <v>14.666666666666668</v>
      </c>
      <c r="E219" s="828">
        <f t="shared" si="3"/>
        <v>61.363636363636353</v>
      </c>
    </row>
    <row r="220" spans="1:5" ht="15">
      <c r="A220" s="18" t="s">
        <v>426</v>
      </c>
      <c r="B220" s="20" t="s">
        <v>427</v>
      </c>
      <c r="C220" s="575">
        <v>0</v>
      </c>
      <c r="D220" s="830">
        <v>0</v>
      </c>
      <c r="E220" s="828" t="e">
        <f t="shared" si="3"/>
        <v>#DIV/0!</v>
      </c>
    </row>
    <row r="221" spans="1:5" ht="15">
      <c r="A221" s="18" t="s">
        <v>428</v>
      </c>
      <c r="B221" s="20" t="s">
        <v>427</v>
      </c>
      <c r="C221" s="575">
        <v>0</v>
      </c>
      <c r="D221" s="830">
        <v>0</v>
      </c>
      <c r="E221" s="828" t="e">
        <f t="shared" si="3"/>
        <v>#DIV/0!</v>
      </c>
    </row>
    <row r="222" spans="1:5" ht="15">
      <c r="A222" s="18" t="s">
        <v>429</v>
      </c>
      <c r="B222" s="20" t="s">
        <v>430</v>
      </c>
      <c r="C222" s="575">
        <v>0</v>
      </c>
      <c r="D222" s="830">
        <v>0</v>
      </c>
      <c r="E222" s="828" t="e">
        <f t="shared" si="3"/>
        <v>#DIV/0!</v>
      </c>
    </row>
    <row r="223" spans="1:5" ht="15">
      <c r="A223" s="18" t="s">
        <v>431</v>
      </c>
      <c r="B223" s="20" t="s">
        <v>432</v>
      </c>
      <c r="C223" s="575">
        <v>0</v>
      </c>
      <c r="D223" s="830">
        <v>0</v>
      </c>
      <c r="E223" s="828" t="e">
        <f t="shared" si="3"/>
        <v>#DIV/0!</v>
      </c>
    </row>
    <row r="224" spans="1:5" ht="15">
      <c r="A224" s="18" t="s">
        <v>433</v>
      </c>
      <c r="B224" s="20" t="s">
        <v>434</v>
      </c>
      <c r="C224" s="575">
        <v>0</v>
      </c>
      <c r="D224" s="830">
        <v>0</v>
      </c>
      <c r="E224" s="828" t="e">
        <f t="shared" si="3"/>
        <v>#DIV/0!</v>
      </c>
    </row>
    <row r="225" spans="1:5" ht="15">
      <c r="A225" s="18" t="s">
        <v>435</v>
      </c>
      <c r="B225" s="20" t="s">
        <v>436</v>
      </c>
      <c r="C225" s="575">
        <v>3</v>
      </c>
      <c r="D225" s="830">
        <v>1.3333333333333333</v>
      </c>
      <c r="E225" s="828">
        <f t="shared" si="3"/>
        <v>225</v>
      </c>
    </row>
    <row r="226" spans="1:5" ht="15">
      <c r="A226" s="18" t="s">
        <v>437</v>
      </c>
      <c r="B226" s="20" t="s">
        <v>438</v>
      </c>
      <c r="C226" s="575">
        <v>0</v>
      </c>
      <c r="D226" s="830">
        <v>1.3333333333333333</v>
      </c>
      <c r="E226" s="828">
        <f t="shared" si="3"/>
        <v>0</v>
      </c>
    </row>
    <row r="227" spans="1:5" ht="15">
      <c r="A227" s="18" t="s">
        <v>439</v>
      </c>
      <c r="B227" s="20" t="s">
        <v>440</v>
      </c>
      <c r="C227" s="575">
        <v>1</v>
      </c>
      <c r="D227" s="830">
        <v>0</v>
      </c>
      <c r="E227" s="828" t="e">
        <f t="shared" si="3"/>
        <v>#DIV/0!</v>
      </c>
    </row>
    <row r="228" spans="1:5" ht="15">
      <c r="A228" s="18" t="s">
        <v>441</v>
      </c>
      <c r="B228" s="20" t="s">
        <v>442</v>
      </c>
      <c r="C228" s="575">
        <v>4</v>
      </c>
      <c r="D228" s="830">
        <v>1.3333333333333333</v>
      </c>
      <c r="E228" s="828">
        <f t="shared" si="3"/>
        <v>300</v>
      </c>
    </row>
    <row r="229" spans="1:5" ht="15">
      <c r="A229" s="18" t="s">
        <v>443</v>
      </c>
      <c r="B229" s="20" t="s">
        <v>444</v>
      </c>
      <c r="C229" s="575">
        <v>1</v>
      </c>
      <c r="D229" s="830">
        <v>0</v>
      </c>
      <c r="E229" s="828" t="e">
        <f t="shared" si="3"/>
        <v>#DIV/0!</v>
      </c>
    </row>
    <row r="230" spans="1:5" ht="15">
      <c r="A230" s="18" t="s">
        <v>445</v>
      </c>
      <c r="B230" s="20" t="s">
        <v>446</v>
      </c>
      <c r="C230" s="575">
        <v>29</v>
      </c>
      <c r="D230" s="830">
        <v>50</v>
      </c>
      <c r="E230" s="828">
        <f t="shared" si="3"/>
        <v>57.999999999999993</v>
      </c>
    </row>
    <row r="231" spans="1:5" ht="15">
      <c r="A231" s="18" t="s">
        <v>447</v>
      </c>
      <c r="B231" s="20" t="s">
        <v>448</v>
      </c>
      <c r="C231" s="575">
        <v>34</v>
      </c>
      <c r="D231" s="830">
        <v>41</v>
      </c>
      <c r="E231" s="828">
        <f t="shared" si="3"/>
        <v>82.926829268292678</v>
      </c>
    </row>
    <row r="232" spans="1:5" ht="25.5">
      <c r="A232" s="18" t="s">
        <v>449</v>
      </c>
      <c r="B232" s="20" t="s">
        <v>450</v>
      </c>
      <c r="C232" s="575">
        <v>77</v>
      </c>
      <c r="D232" s="830">
        <v>66</v>
      </c>
      <c r="E232" s="828">
        <f t="shared" si="3"/>
        <v>116.66666666666667</v>
      </c>
    </row>
    <row r="233" spans="1:5" ht="25.5">
      <c r="A233" s="18" t="s">
        <v>451</v>
      </c>
      <c r="B233" s="20" t="s">
        <v>452</v>
      </c>
      <c r="C233" s="575">
        <v>136</v>
      </c>
      <c r="D233" s="830">
        <v>132</v>
      </c>
      <c r="E233" s="828">
        <f t="shared" si="3"/>
        <v>103.03030303030303</v>
      </c>
    </row>
    <row r="234" spans="1:5" ht="15">
      <c r="A234" s="18" t="s">
        <v>453</v>
      </c>
      <c r="B234" s="20" t="s">
        <v>454</v>
      </c>
      <c r="C234" s="575">
        <v>325</v>
      </c>
      <c r="D234" s="830">
        <v>177</v>
      </c>
      <c r="E234" s="828">
        <f t="shared" si="3"/>
        <v>183.61581920903956</v>
      </c>
    </row>
    <row r="235" spans="1:5" ht="15">
      <c r="A235" s="18" t="s">
        <v>455</v>
      </c>
      <c r="B235" s="20" t="s">
        <v>456</v>
      </c>
      <c r="C235" s="575">
        <v>4</v>
      </c>
      <c r="D235" s="830">
        <v>9.3333333333333339</v>
      </c>
      <c r="E235" s="828">
        <f t="shared" si="3"/>
        <v>42.857142857142854</v>
      </c>
    </row>
    <row r="236" spans="1:5" ht="25.5">
      <c r="A236" s="18" t="s">
        <v>457</v>
      </c>
      <c r="B236" s="20" t="s">
        <v>458</v>
      </c>
      <c r="C236" s="575">
        <v>17</v>
      </c>
      <c r="D236" s="830">
        <v>19</v>
      </c>
      <c r="E236" s="828">
        <f t="shared" si="3"/>
        <v>89.473684210526315</v>
      </c>
    </row>
    <row r="237" spans="1:5" ht="25.5">
      <c r="A237" s="18" t="s">
        <v>459</v>
      </c>
      <c r="B237" s="20" t="s">
        <v>460</v>
      </c>
      <c r="C237" s="575">
        <v>17</v>
      </c>
      <c r="D237" s="830">
        <v>48</v>
      </c>
      <c r="E237" s="828">
        <f t="shared" si="3"/>
        <v>35.416666666666671</v>
      </c>
    </row>
    <row r="238" spans="1:5" ht="15">
      <c r="A238" s="18" t="s">
        <v>461</v>
      </c>
      <c r="B238" s="20" t="s">
        <v>462</v>
      </c>
      <c r="C238" s="575">
        <v>3</v>
      </c>
      <c r="D238" s="830">
        <v>0</v>
      </c>
      <c r="E238" s="828" t="e">
        <f t="shared" si="3"/>
        <v>#DIV/0!</v>
      </c>
    </row>
    <row r="239" spans="1:5" ht="15">
      <c r="A239" s="18" t="s">
        <v>463</v>
      </c>
      <c r="B239" s="20" t="s">
        <v>464</v>
      </c>
      <c r="C239" s="575">
        <v>1</v>
      </c>
      <c r="D239" s="830">
        <v>1.3333333333333333</v>
      </c>
      <c r="E239" s="828">
        <f t="shared" si="3"/>
        <v>75</v>
      </c>
    </row>
    <row r="240" spans="1:5" ht="15">
      <c r="A240" s="18" t="s">
        <v>465</v>
      </c>
      <c r="B240" s="20" t="s">
        <v>466</v>
      </c>
      <c r="C240" s="575">
        <v>99</v>
      </c>
      <c r="D240" s="830">
        <v>119</v>
      </c>
      <c r="E240" s="828">
        <f t="shared" si="3"/>
        <v>83.193277310924373</v>
      </c>
    </row>
    <row r="241" spans="1:5" ht="15">
      <c r="A241" s="18" t="s">
        <v>467</v>
      </c>
      <c r="B241" s="20" t="s">
        <v>468</v>
      </c>
      <c r="C241" s="575">
        <v>114</v>
      </c>
      <c r="D241" s="830">
        <v>150</v>
      </c>
      <c r="E241" s="828">
        <f t="shared" si="3"/>
        <v>76</v>
      </c>
    </row>
    <row r="242" spans="1:5" ht="15">
      <c r="A242" s="18" t="s">
        <v>469</v>
      </c>
      <c r="B242" s="20" t="s">
        <v>470</v>
      </c>
      <c r="C242" s="575">
        <v>2</v>
      </c>
      <c r="D242" s="830">
        <v>0</v>
      </c>
      <c r="E242" s="828" t="e">
        <f t="shared" si="3"/>
        <v>#DIV/0!</v>
      </c>
    </row>
    <row r="243" spans="1:5" ht="15">
      <c r="A243" s="18" t="s">
        <v>471</v>
      </c>
      <c r="B243" s="20" t="s">
        <v>472</v>
      </c>
      <c r="C243" s="575">
        <v>2</v>
      </c>
      <c r="D243" s="830">
        <v>5.333333333333333</v>
      </c>
      <c r="E243" s="828">
        <f t="shared" si="3"/>
        <v>37.5</v>
      </c>
    </row>
    <row r="244" spans="1:5" ht="15">
      <c r="A244" s="18" t="s">
        <v>473</v>
      </c>
      <c r="B244" s="20" t="s">
        <v>474</v>
      </c>
      <c r="C244" s="575">
        <v>0</v>
      </c>
      <c r="D244" s="830">
        <v>0</v>
      </c>
      <c r="E244" s="828" t="e">
        <f t="shared" si="3"/>
        <v>#DIV/0!</v>
      </c>
    </row>
    <row r="245" spans="1:5" ht="15">
      <c r="A245" s="18" t="s">
        <v>475</v>
      </c>
      <c r="B245" s="20" t="s">
        <v>476</v>
      </c>
      <c r="C245" s="575">
        <v>0</v>
      </c>
      <c r="D245" s="830">
        <v>0</v>
      </c>
      <c r="E245" s="828" t="e">
        <f t="shared" si="3"/>
        <v>#DIV/0!</v>
      </c>
    </row>
    <row r="246" spans="1:5" ht="15">
      <c r="A246" s="18" t="s">
        <v>477</v>
      </c>
      <c r="B246" s="20" t="s">
        <v>478</v>
      </c>
      <c r="C246" s="575">
        <v>4</v>
      </c>
      <c r="D246" s="830">
        <v>16</v>
      </c>
      <c r="E246" s="828">
        <f t="shared" si="3"/>
        <v>25</v>
      </c>
    </row>
    <row r="247" spans="1:5" ht="15">
      <c r="A247" s="18" t="s">
        <v>479</v>
      </c>
      <c r="B247" s="20" t="s">
        <v>480</v>
      </c>
      <c r="C247" s="575">
        <v>17</v>
      </c>
      <c r="D247" s="830">
        <v>5.333333333333333</v>
      </c>
      <c r="E247" s="828">
        <f t="shared" si="3"/>
        <v>318.75</v>
      </c>
    </row>
    <row r="248" spans="1:5" ht="15">
      <c r="A248" s="18" t="s">
        <v>481</v>
      </c>
      <c r="B248" s="20" t="s">
        <v>482</v>
      </c>
      <c r="C248" s="575">
        <v>12</v>
      </c>
      <c r="D248" s="830">
        <v>28</v>
      </c>
      <c r="E248" s="828">
        <f t="shared" si="3"/>
        <v>42.857142857142854</v>
      </c>
    </row>
    <row r="249" spans="1:5" ht="15">
      <c r="A249" s="18" t="s">
        <v>483</v>
      </c>
      <c r="B249" s="20" t="s">
        <v>484</v>
      </c>
      <c r="C249" s="575">
        <v>10</v>
      </c>
      <c r="D249" s="830">
        <v>10</v>
      </c>
      <c r="E249" s="828">
        <f t="shared" si="3"/>
        <v>100</v>
      </c>
    </row>
    <row r="250" spans="1:5" ht="15">
      <c r="A250" s="18" t="s">
        <v>485</v>
      </c>
      <c r="B250" s="20" t="s">
        <v>486</v>
      </c>
      <c r="C250" s="575">
        <v>14</v>
      </c>
      <c r="D250" s="830">
        <v>16</v>
      </c>
      <c r="E250" s="828">
        <f t="shared" si="3"/>
        <v>87.5</v>
      </c>
    </row>
    <row r="251" spans="1:5" ht="15">
      <c r="A251" s="18" t="s">
        <v>487</v>
      </c>
      <c r="B251" s="20" t="s">
        <v>488</v>
      </c>
      <c r="C251" s="575">
        <v>23</v>
      </c>
      <c r="D251" s="830">
        <v>21</v>
      </c>
      <c r="E251" s="828">
        <f t="shared" si="3"/>
        <v>109.52380952380953</v>
      </c>
    </row>
    <row r="252" spans="1:5" ht="15">
      <c r="A252" s="18" t="s">
        <v>489</v>
      </c>
      <c r="B252" s="20" t="s">
        <v>490</v>
      </c>
      <c r="C252" s="575">
        <v>0</v>
      </c>
      <c r="D252" s="830">
        <v>0</v>
      </c>
      <c r="E252" s="828" t="e">
        <f t="shared" si="3"/>
        <v>#DIV/0!</v>
      </c>
    </row>
    <row r="253" spans="1:5" ht="15">
      <c r="A253" s="18" t="s">
        <v>491</v>
      </c>
      <c r="B253" s="20" t="s">
        <v>492</v>
      </c>
      <c r="C253" s="575">
        <v>0</v>
      </c>
      <c r="D253" s="830">
        <v>0</v>
      </c>
      <c r="E253" s="828" t="e">
        <f t="shared" si="3"/>
        <v>#DIV/0!</v>
      </c>
    </row>
    <row r="254" spans="1:5" ht="15">
      <c r="A254" s="18" t="s">
        <v>493</v>
      </c>
      <c r="B254" s="20" t="s">
        <v>494</v>
      </c>
      <c r="C254" s="575">
        <v>2</v>
      </c>
      <c r="D254" s="830">
        <v>4</v>
      </c>
      <c r="E254" s="828">
        <f t="shared" si="3"/>
        <v>50</v>
      </c>
    </row>
    <row r="255" spans="1:5" ht="15">
      <c r="A255" s="18" t="s">
        <v>495</v>
      </c>
      <c r="B255" s="20" t="s">
        <v>496</v>
      </c>
      <c r="C255" s="575">
        <v>4</v>
      </c>
      <c r="D255" s="830">
        <v>1.3333333333333333</v>
      </c>
      <c r="E255" s="828">
        <f t="shared" si="3"/>
        <v>300</v>
      </c>
    </row>
    <row r="256" spans="1:5" ht="15">
      <c r="A256" s="18" t="s">
        <v>497</v>
      </c>
      <c r="B256" s="20" t="s">
        <v>498</v>
      </c>
      <c r="C256" s="575">
        <v>3</v>
      </c>
      <c r="D256" s="830">
        <v>6.666666666666667</v>
      </c>
      <c r="E256" s="828">
        <f t="shared" si="3"/>
        <v>44.999999999999993</v>
      </c>
    </row>
    <row r="257" spans="1:5" ht="15">
      <c r="A257" s="18" t="s">
        <v>499</v>
      </c>
      <c r="B257" s="20" t="s">
        <v>500</v>
      </c>
      <c r="C257" s="575">
        <v>3</v>
      </c>
      <c r="D257" s="830">
        <v>10.666666666666666</v>
      </c>
      <c r="E257" s="828">
        <f t="shared" si="3"/>
        <v>28.125</v>
      </c>
    </row>
    <row r="258" spans="1:5" ht="15">
      <c r="A258" s="18" t="s">
        <v>501</v>
      </c>
      <c r="B258" s="20" t="s">
        <v>502</v>
      </c>
      <c r="C258" s="575">
        <v>6</v>
      </c>
      <c r="D258" s="830">
        <v>5.333333333333333</v>
      </c>
      <c r="E258" s="828">
        <f t="shared" si="3"/>
        <v>112.5</v>
      </c>
    </row>
    <row r="259" spans="1:5" ht="15">
      <c r="A259" s="18" t="s">
        <v>503</v>
      </c>
      <c r="B259" s="20" t="s">
        <v>504</v>
      </c>
      <c r="C259" s="575">
        <v>10</v>
      </c>
      <c r="D259" s="830">
        <v>10.666666666666666</v>
      </c>
      <c r="E259" s="828">
        <f t="shared" si="3"/>
        <v>93.75</v>
      </c>
    </row>
    <row r="260" spans="1:5" ht="15">
      <c r="A260" s="18" t="s">
        <v>505</v>
      </c>
      <c r="B260" s="20" t="s">
        <v>506</v>
      </c>
      <c r="C260" s="575">
        <v>1</v>
      </c>
      <c r="D260" s="830">
        <v>9</v>
      </c>
      <c r="E260" s="828">
        <f t="shared" si="3"/>
        <v>11.111111111111111</v>
      </c>
    </row>
    <row r="261" spans="1:5" ht="15">
      <c r="A261" s="18" t="s">
        <v>507</v>
      </c>
      <c r="B261" s="20" t="s">
        <v>508</v>
      </c>
      <c r="C261" s="575">
        <v>9</v>
      </c>
      <c r="D261" s="830">
        <v>16</v>
      </c>
      <c r="E261" s="828">
        <f t="shared" si="3"/>
        <v>56.25</v>
      </c>
    </row>
    <row r="262" spans="1:5" ht="15">
      <c r="A262" s="18" t="s">
        <v>509</v>
      </c>
      <c r="B262" s="20" t="s">
        <v>510</v>
      </c>
      <c r="C262" s="575">
        <v>15</v>
      </c>
      <c r="D262" s="830">
        <v>22</v>
      </c>
      <c r="E262" s="828">
        <f t="shared" si="3"/>
        <v>68.181818181818173</v>
      </c>
    </row>
    <row r="263" spans="1:5" ht="15">
      <c r="A263" s="18" t="s">
        <v>511</v>
      </c>
      <c r="B263" s="20" t="s">
        <v>512</v>
      </c>
      <c r="C263" s="575">
        <v>16</v>
      </c>
      <c r="D263" s="830">
        <v>4</v>
      </c>
      <c r="E263" s="828">
        <f t="shared" si="3"/>
        <v>400</v>
      </c>
    </row>
    <row r="264" spans="1:5" ht="15">
      <c r="A264" s="18" t="s">
        <v>513</v>
      </c>
      <c r="B264" s="20" t="s">
        <v>514</v>
      </c>
      <c r="C264" s="575">
        <v>30</v>
      </c>
      <c r="D264" s="830">
        <v>26</v>
      </c>
      <c r="E264" s="828">
        <f t="shared" ref="E264:E327" si="4">C264/D264*100</f>
        <v>115.38461538461537</v>
      </c>
    </row>
    <row r="265" spans="1:5" ht="15">
      <c r="A265" s="18" t="s">
        <v>515</v>
      </c>
      <c r="B265" s="20" t="s">
        <v>516</v>
      </c>
      <c r="C265" s="575">
        <v>16</v>
      </c>
      <c r="D265" s="830">
        <v>35</v>
      </c>
      <c r="E265" s="828">
        <f t="shared" si="4"/>
        <v>45.714285714285715</v>
      </c>
    </row>
    <row r="266" spans="1:5" ht="18">
      <c r="A266" s="602">
        <v>6</v>
      </c>
      <c r="B266" s="605" t="s">
        <v>517</v>
      </c>
      <c r="C266" s="829">
        <v>2753</v>
      </c>
      <c r="D266" s="831">
        <v>2203</v>
      </c>
      <c r="E266" s="828">
        <f t="shared" si="4"/>
        <v>124.96595551520653</v>
      </c>
    </row>
    <row r="267" spans="1:5" ht="15">
      <c r="A267" s="18" t="s">
        <v>518</v>
      </c>
      <c r="B267" s="20" t="s">
        <v>519</v>
      </c>
      <c r="C267" s="575">
        <v>13</v>
      </c>
      <c r="D267" s="830">
        <v>19</v>
      </c>
      <c r="E267" s="828">
        <f t="shared" si="4"/>
        <v>68.421052631578945</v>
      </c>
    </row>
    <row r="268" spans="1:5" ht="15">
      <c r="A268" s="18" t="s">
        <v>520</v>
      </c>
      <c r="B268" s="20" t="s">
        <v>521</v>
      </c>
      <c r="C268" s="575">
        <v>14</v>
      </c>
      <c r="D268" s="830">
        <v>22.666666666666664</v>
      </c>
      <c r="E268" s="828">
        <f t="shared" si="4"/>
        <v>61.764705882352942</v>
      </c>
    </row>
    <row r="269" spans="1:5" ht="15">
      <c r="A269" s="18" t="s">
        <v>522</v>
      </c>
      <c r="B269" s="20" t="s">
        <v>523</v>
      </c>
      <c r="C269" s="575">
        <v>61</v>
      </c>
      <c r="D269" s="830">
        <v>120</v>
      </c>
      <c r="E269" s="828">
        <f t="shared" si="4"/>
        <v>50.833333333333329</v>
      </c>
    </row>
    <row r="270" spans="1:5" ht="15">
      <c r="A270" s="18" t="s">
        <v>524</v>
      </c>
      <c r="B270" s="20" t="s">
        <v>525</v>
      </c>
      <c r="C270" s="575">
        <v>71</v>
      </c>
      <c r="D270" s="830">
        <v>140</v>
      </c>
      <c r="E270" s="828">
        <f t="shared" si="4"/>
        <v>50.714285714285708</v>
      </c>
    </row>
    <row r="271" spans="1:5" ht="15">
      <c r="A271" s="18" t="s">
        <v>526</v>
      </c>
      <c r="B271" s="20" t="s">
        <v>527</v>
      </c>
      <c r="C271" s="575">
        <v>34</v>
      </c>
      <c r="D271" s="830">
        <v>36</v>
      </c>
      <c r="E271" s="828">
        <f t="shared" si="4"/>
        <v>94.444444444444443</v>
      </c>
    </row>
    <row r="272" spans="1:5" ht="25.5">
      <c r="A272" s="18" t="s">
        <v>528</v>
      </c>
      <c r="B272" s="20" t="s">
        <v>529</v>
      </c>
      <c r="C272" s="575">
        <v>4</v>
      </c>
      <c r="D272" s="830">
        <v>6.666666666666667</v>
      </c>
      <c r="E272" s="828">
        <f t="shared" si="4"/>
        <v>60</v>
      </c>
    </row>
    <row r="273" spans="1:5" ht="25.5">
      <c r="A273" s="18" t="s">
        <v>530</v>
      </c>
      <c r="B273" s="20" t="s">
        <v>531</v>
      </c>
      <c r="C273" s="575">
        <v>3</v>
      </c>
      <c r="D273" s="830">
        <v>6.666666666666667</v>
      </c>
      <c r="E273" s="828">
        <f t="shared" si="4"/>
        <v>44.999999999999993</v>
      </c>
    </row>
    <row r="274" spans="1:5" ht="15">
      <c r="A274" s="18" t="s">
        <v>532</v>
      </c>
      <c r="B274" s="20" t="s">
        <v>533</v>
      </c>
      <c r="C274" s="575">
        <v>2</v>
      </c>
      <c r="D274" s="830">
        <v>4</v>
      </c>
      <c r="E274" s="828">
        <f t="shared" si="4"/>
        <v>50</v>
      </c>
    </row>
    <row r="275" spans="1:5" ht="15">
      <c r="A275" s="18" t="s">
        <v>534</v>
      </c>
      <c r="B275" s="20" t="s">
        <v>535</v>
      </c>
      <c r="C275" s="575">
        <v>8</v>
      </c>
      <c r="D275" s="830">
        <v>17.333333333333332</v>
      </c>
      <c r="E275" s="828">
        <f t="shared" si="4"/>
        <v>46.153846153846153</v>
      </c>
    </row>
    <row r="276" spans="1:5" ht="15">
      <c r="A276" s="18" t="s">
        <v>536</v>
      </c>
      <c r="B276" s="20" t="s">
        <v>537</v>
      </c>
      <c r="C276" s="575">
        <v>18</v>
      </c>
      <c r="D276" s="830">
        <v>30</v>
      </c>
      <c r="E276" s="828">
        <f t="shared" si="4"/>
        <v>60</v>
      </c>
    </row>
    <row r="277" spans="1:5" ht="15">
      <c r="A277" s="18" t="s">
        <v>538</v>
      </c>
      <c r="B277" s="20" t="s">
        <v>539</v>
      </c>
      <c r="C277" s="575">
        <v>3</v>
      </c>
      <c r="D277" s="830">
        <v>0</v>
      </c>
      <c r="E277" s="828" t="e">
        <f t="shared" si="4"/>
        <v>#DIV/0!</v>
      </c>
    </row>
    <row r="278" spans="1:5" ht="15">
      <c r="A278" s="18" t="s">
        <v>540</v>
      </c>
      <c r="B278" s="20" t="s">
        <v>541</v>
      </c>
      <c r="C278" s="575">
        <v>1</v>
      </c>
      <c r="D278" s="830">
        <v>4</v>
      </c>
      <c r="E278" s="828">
        <f t="shared" si="4"/>
        <v>25</v>
      </c>
    </row>
    <row r="279" spans="1:5" ht="15">
      <c r="A279" s="18" t="s">
        <v>542</v>
      </c>
      <c r="B279" s="20" t="s">
        <v>543</v>
      </c>
      <c r="C279" s="575">
        <v>4</v>
      </c>
      <c r="D279" s="830">
        <v>6.666666666666667</v>
      </c>
      <c r="E279" s="828">
        <f t="shared" si="4"/>
        <v>60</v>
      </c>
    </row>
    <row r="280" spans="1:5" ht="15">
      <c r="A280" s="18" t="s">
        <v>544</v>
      </c>
      <c r="B280" s="20" t="s">
        <v>545</v>
      </c>
      <c r="C280" s="575">
        <v>0</v>
      </c>
      <c r="D280" s="830">
        <v>0</v>
      </c>
      <c r="E280" s="828" t="e">
        <f t="shared" si="4"/>
        <v>#DIV/0!</v>
      </c>
    </row>
    <row r="281" spans="1:5" ht="15">
      <c r="A281" s="18" t="s">
        <v>546</v>
      </c>
      <c r="B281" s="20" t="s">
        <v>547</v>
      </c>
      <c r="C281" s="575">
        <v>28</v>
      </c>
      <c r="D281" s="830">
        <v>70.666666666666671</v>
      </c>
      <c r="E281" s="828">
        <f t="shared" si="4"/>
        <v>39.622641509433961</v>
      </c>
    </row>
    <row r="282" spans="1:5" ht="15">
      <c r="A282" s="18" t="s">
        <v>548</v>
      </c>
      <c r="B282" s="20" t="s">
        <v>549</v>
      </c>
      <c r="C282" s="575">
        <v>89</v>
      </c>
      <c r="D282" s="830">
        <v>130</v>
      </c>
      <c r="E282" s="828">
        <f t="shared" si="4"/>
        <v>68.461538461538467</v>
      </c>
    </row>
    <row r="283" spans="1:5" ht="15">
      <c r="A283" s="21" t="s">
        <v>550</v>
      </c>
      <c r="B283" s="22" t="s">
        <v>551</v>
      </c>
      <c r="C283" s="575">
        <v>33</v>
      </c>
      <c r="D283" s="830">
        <v>63</v>
      </c>
      <c r="E283" s="828">
        <f t="shared" si="4"/>
        <v>52.380952380952387</v>
      </c>
    </row>
    <row r="284" spans="1:5" ht="15">
      <c r="A284" s="21" t="s">
        <v>552</v>
      </c>
      <c r="B284" s="22" t="s">
        <v>553</v>
      </c>
      <c r="C284" s="575">
        <v>590</v>
      </c>
      <c r="D284" s="830">
        <v>665</v>
      </c>
      <c r="E284" s="828">
        <f t="shared" si="4"/>
        <v>88.721804511278194</v>
      </c>
    </row>
    <row r="285" spans="1:5" ht="15">
      <c r="A285" s="18" t="s">
        <v>554</v>
      </c>
      <c r="B285" s="22" t="s">
        <v>555</v>
      </c>
      <c r="C285" s="575">
        <v>66</v>
      </c>
      <c r="D285" s="830">
        <v>77.333333333333343</v>
      </c>
      <c r="E285" s="828">
        <f t="shared" si="4"/>
        <v>85.34482758620689</v>
      </c>
    </row>
    <row r="286" spans="1:5" ht="15">
      <c r="A286" s="18" t="s">
        <v>556</v>
      </c>
      <c r="B286" s="20" t="s">
        <v>557</v>
      </c>
      <c r="C286" s="575">
        <v>7</v>
      </c>
      <c r="D286" s="830">
        <v>14.666666666666668</v>
      </c>
      <c r="E286" s="828">
        <f t="shared" si="4"/>
        <v>47.727272727272727</v>
      </c>
    </row>
    <row r="287" spans="1:5" ht="15">
      <c r="A287" s="18" t="s">
        <v>558</v>
      </c>
      <c r="B287" s="20" t="s">
        <v>559</v>
      </c>
      <c r="C287" s="575">
        <v>2</v>
      </c>
      <c r="D287" s="830">
        <v>12</v>
      </c>
      <c r="E287" s="828">
        <f t="shared" si="4"/>
        <v>16.666666666666664</v>
      </c>
    </row>
    <row r="288" spans="1:5" ht="15">
      <c r="A288" s="18" t="s">
        <v>560</v>
      </c>
      <c r="B288" s="20" t="s">
        <v>561</v>
      </c>
      <c r="C288" s="575">
        <v>14</v>
      </c>
      <c r="D288" s="830">
        <v>10.666666666666666</v>
      </c>
      <c r="E288" s="828">
        <f t="shared" si="4"/>
        <v>131.25</v>
      </c>
    </row>
    <row r="289" spans="1:5" ht="15">
      <c r="A289" s="18" t="s">
        <v>562</v>
      </c>
      <c r="B289" s="20" t="s">
        <v>563</v>
      </c>
      <c r="C289" s="575">
        <v>7</v>
      </c>
      <c r="D289" s="830">
        <v>4</v>
      </c>
      <c r="E289" s="828">
        <f t="shared" si="4"/>
        <v>175</v>
      </c>
    </row>
    <row r="290" spans="1:5" ht="15">
      <c r="A290" s="18" t="s">
        <v>564</v>
      </c>
      <c r="B290" s="20" t="s">
        <v>565</v>
      </c>
      <c r="C290" s="575">
        <v>59</v>
      </c>
      <c r="D290" s="830">
        <v>33.333333333333329</v>
      </c>
      <c r="E290" s="828">
        <f t="shared" si="4"/>
        <v>177.00000000000003</v>
      </c>
    </row>
    <row r="291" spans="1:5" ht="15">
      <c r="A291" s="18" t="s">
        <v>566</v>
      </c>
      <c r="B291" s="20" t="s">
        <v>567</v>
      </c>
      <c r="C291" s="575">
        <v>57</v>
      </c>
      <c r="D291" s="830">
        <v>16</v>
      </c>
      <c r="E291" s="828">
        <f t="shared" si="4"/>
        <v>356.25</v>
      </c>
    </row>
    <row r="292" spans="1:5" ht="15">
      <c r="A292" s="18" t="s">
        <v>568</v>
      </c>
      <c r="B292" s="20" t="s">
        <v>569</v>
      </c>
      <c r="C292" s="575">
        <v>15</v>
      </c>
      <c r="D292" s="830">
        <v>6</v>
      </c>
      <c r="E292" s="828">
        <f t="shared" si="4"/>
        <v>250</v>
      </c>
    </row>
    <row r="293" spans="1:5" ht="15">
      <c r="A293" s="18" t="s">
        <v>570</v>
      </c>
      <c r="B293" s="20" t="s">
        <v>571</v>
      </c>
      <c r="C293" s="575">
        <v>56</v>
      </c>
      <c r="D293" s="830">
        <v>56</v>
      </c>
      <c r="E293" s="828">
        <f t="shared" si="4"/>
        <v>100</v>
      </c>
    </row>
    <row r="294" spans="1:5" ht="15">
      <c r="A294" s="18" t="s">
        <v>572</v>
      </c>
      <c r="B294" s="20" t="s">
        <v>573</v>
      </c>
      <c r="C294" s="575">
        <v>54</v>
      </c>
      <c r="D294" s="830">
        <v>13</v>
      </c>
      <c r="E294" s="828">
        <f t="shared" si="4"/>
        <v>415.38461538461542</v>
      </c>
    </row>
    <row r="295" spans="1:5" ht="15">
      <c r="A295" s="18" t="s">
        <v>574</v>
      </c>
      <c r="B295" s="20" t="s">
        <v>575</v>
      </c>
      <c r="C295" s="575">
        <v>22</v>
      </c>
      <c r="D295" s="830">
        <v>30</v>
      </c>
      <c r="E295" s="828">
        <f t="shared" si="4"/>
        <v>73.333333333333329</v>
      </c>
    </row>
    <row r="296" spans="1:5" ht="15">
      <c r="A296" s="18" t="s">
        <v>576</v>
      </c>
      <c r="B296" s="20" t="s">
        <v>577</v>
      </c>
      <c r="C296" s="575">
        <v>111</v>
      </c>
      <c r="D296" s="830">
        <v>59</v>
      </c>
      <c r="E296" s="828">
        <f t="shared" si="4"/>
        <v>188.13559322033899</v>
      </c>
    </row>
    <row r="297" spans="1:5" ht="15">
      <c r="A297" s="18" t="s">
        <v>578</v>
      </c>
      <c r="B297" s="20" t="s">
        <v>579</v>
      </c>
      <c r="C297" s="575">
        <v>107</v>
      </c>
      <c r="D297" s="830">
        <v>69</v>
      </c>
      <c r="E297" s="828">
        <f t="shared" si="4"/>
        <v>155.07246376811594</v>
      </c>
    </row>
    <row r="298" spans="1:5" ht="15">
      <c r="A298" s="18" t="s">
        <v>580</v>
      </c>
      <c r="B298" s="20" t="s">
        <v>581</v>
      </c>
      <c r="C298" s="575">
        <v>2</v>
      </c>
      <c r="D298" s="830">
        <v>25</v>
      </c>
      <c r="E298" s="828">
        <f t="shared" si="4"/>
        <v>8</v>
      </c>
    </row>
    <row r="299" spans="1:5" ht="15">
      <c r="A299" s="18" t="s">
        <v>582</v>
      </c>
      <c r="B299" s="20" t="s">
        <v>583</v>
      </c>
      <c r="C299" s="575">
        <v>34</v>
      </c>
      <c r="D299" s="830">
        <v>41</v>
      </c>
      <c r="E299" s="828">
        <f t="shared" si="4"/>
        <v>82.926829268292678</v>
      </c>
    </row>
    <row r="300" spans="1:5" ht="15">
      <c r="A300" s="18" t="s">
        <v>584</v>
      </c>
      <c r="B300" s="20" t="s">
        <v>585</v>
      </c>
      <c r="C300" s="575">
        <v>11</v>
      </c>
      <c r="D300" s="830">
        <v>10</v>
      </c>
      <c r="E300" s="828">
        <f t="shared" si="4"/>
        <v>110.00000000000001</v>
      </c>
    </row>
    <row r="301" spans="1:5" ht="15">
      <c r="A301" s="18" t="s">
        <v>586</v>
      </c>
      <c r="B301" s="20" t="s">
        <v>587</v>
      </c>
      <c r="C301" s="575">
        <v>12</v>
      </c>
      <c r="D301" s="830">
        <v>10.666666666666666</v>
      </c>
      <c r="E301" s="828">
        <f t="shared" si="4"/>
        <v>112.5</v>
      </c>
    </row>
    <row r="302" spans="1:5" ht="15">
      <c r="A302" s="18" t="s">
        <v>588</v>
      </c>
      <c r="B302" s="20" t="s">
        <v>589</v>
      </c>
      <c r="C302" s="575">
        <v>1</v>
      </c>
      <c r="D302" s="830">
        <v>0</v>
      </c>
      <c r="E302" s="828" t="e">
        <f t="shared" si="4"/>
        <v>#DIV/0!</v>
      </c>
    </row>
    <row r="303" spans="1:5" ht="15">
      <c r="A303" s="18" t="s">
        <v>590</v>
      </c>
      <c r="B303" s="20" t="s">
        <v>591</v>
      </c>
      <c r="C303" s="575">
        <v>2</v>
      </c>
      <c r="D303" s="830">
        <v>5.333333333333333</v>
      </c>
      <c r="E303" s="828">
        <f t="shared" si="4"/>
        <v>37.5</v>
      </c>
    </row>
    <row r="304" spans="1:5" ht="15">
      <c r="A304" s="18" t="s">
        <v>592</v>
      </c>
      <c r="B304" s="20" t="s">
        <v>593</v>
      </c>
      <c r="C304" s="575">
        <v>9</v>
      </c>
      <c r="D304" s="830">
        <v>4</v>
      </c>
      <c r="E304" s="828">
        <f t="shared" si="4"/>
        <v>225</v>
      </c>
    </row>
    <row r="305" spans="1:5" ht="15">
      <c r="A305" s="18" t="s">
        <v>594</v>
      </c>
      <c r="B305" s="20" t="s">
        <v>595</v>
      </c>
      <c r="C305" s="575">
        <v>890</v>
      </c>
      <c r="D305" s="830">
        <v>15</v>
      </c>
      <c r="E305" s="828">
        <f t="shared" si="4"/>
        <v>5933.3333333333339</v>
      </c>
    </row>
    <row r="306" spans="1:5" ht="15">
      <c r="A306" s="18" t="s">
        <v>596</v>
      </c>
      <c r="B306" s="20" t="s">
        <v>597</v>
      </c>
      <c r="C306" s="575">
        <v>3</v>
      </c>
      <c r="D306" s="830">
        <v>10</v>
      </c>
      <c r="E306" s="828">
        <f t="shared" si="4"/>
        <v>30</v>
      </c>
    </row>
    <row r="307" spans="1:5" ht="15">
      <c r="A307" s="18" t="s">
        <v>598</v>
      </c>
      <c r="B307" s="20" t="s">
        <v>599</v>
      </c>
      <c r="C307" s="575">
        <v>9</v>
      </c>
      <c r="D307" s="830">
        <v>15</v>
      </c>
      <c r="E307" s="828">
        <f t="shared" si="4"/>
        <v>60</v>
      </c>
    </row>
    <row r="308" spans="1:5" ht="15">
      <c r="A308" s="18" t="s">
        <v>600</v>
      </c>
      <c r="B308" s="20" t="s">
        <v>601</v>
      </c>
      <c r="C308" s="575">
        <v>23</v>
      </c>
      <c r="D308" s="830">
        <v>50</v>
      </c>
      <c r="E308" s="828">
        <f t="shared" si="4"/>
        <v>46</v>
      </c>
    </row>
    <row r="309" spans="1:5" ht="15">
      <c r="A309" s="18" t="s">
        <v>602</v>
      </c>
      <c r="B309" s="20" t="s">
        <v>603</v>
      </c>
      <c r="C309" s="575">
        <v>5</v>
      </c>
      <c r="D309" s="830">
        <v>5.333333333333333</v>
      </c>
      <c r="E309" s="828">
        <f t="shared" si="4"/>
        <v>93.75</v>
      </c>
    </row>
    <row r="310" spans="1:5" ht="15">
      <c r="A310" s="18" t="s">
        <v>604</v>
      </c>
      <c r="B310" s="20" t="s">
        <v>605</v>
      </c>
      <c r="C310" s="575">
        <v>53</v>
      </c>
      <c r="D310" s="830">
        <v>100</v>
      </c>
      <c r="E310" s="828">
        <f t="shared" si="4"/>
        <v>53</v>
      </c>
    </row>
    <row r="311" spans="1:5" ht="15">
      <c r="A311" s="18" t="s">
        <v>606</v>
      </c>
      <c r="B311" s="20" t="s">
        <v>607</v>
      </c>
      <c r="C311" s="575">
        <v>14</v>
      </c>
      <c r="D311" s="830">
        <v>18.666666666666668</v>
      </c>
      <c r="E311" s="828">
        <f t="shared" si="4"/>
        <v>75</v>
      </c>
    </row>
    <row r="312" spans="1:5" ht="15">
      <c r="A312" s="18" t="s">
        <v>608</v>
      </c>
      <c r="B312" s="20" t="s">
        <v>609</v>
      </c>
      <c r="C312" s="575">
        <v>132</v>
      </c>
      <c r="D312" s="830">
        <v>150</v>
      </c>
      <c r="E312" s="828">
        <f t="shared" si="4"/>
        <v>88</v>
      </c>
    </row>
    <row r="313" spans="1:5" ht="18">
      <c r="A313" s="602">
        <v>7</v>
      </c>
      <c r="B313" s="605" t="s">
        <v>610</v>
      </c>
      <c r="C313" s="829">
        <v>903</v>
      </c>
      <c r="D313" s="831">
        <v>1091</v>
      </c>
      <c r="E313" s="828">
        <f t="shared" si="4"/>
        <v>82.768102658111815</v>
      </c>
    </row>
    <row r="314" spans="1:5" ht="15">
      <c r="A314" s="18" t="s">
        <v>611</v>
      </c>
      <c r="B314" s="20" t="s">
        <v>612</v>
      </c>
      <c r="C314" s="575">
        <v>10</v>
      </c>
      <c r="D314" s="830">
        <v>5.333333333333333</v>
      </c>
      <c r="E314" s="828">
        <f t="shared" si="4"/>
        <v>187.5</v>
      </c>
    </row>
    <row r="315" spans="1:5" ht="15">
      <c r="A315" s="18" t="s">
        <v>613</v>
      </c>
      <c r="B315" s="20" t="s">
        <v>614</v>
      </c>
      <c r="C315" s="575">
        <v>3</v>
      </c>
      <c r="D315" s="830">
        <v>10.666666666666666</v>
      </c>
      <c r="E315" s="828">
        <f t="shared" si="4"/>
        <v>28.125</v>
      </c>
    </row>
    <row r="316" spans="1:5" ht="15">
      <c r="A316" s="18" t="s">
        <v>615</v>
      </c>
      <c r="B316" s="20" t="s">
        <v>616</v>
      </c>
      <c r="C316" s="575">
        <v>13</v>
      </c>
      <c r="D316" s="830">
        <v>10.666666666666666</v>
      </c>
      <c r="E316" s="828">
        <f t="shared" si="4"/>
        <v>121.875</v>
      </c>
    </row>
    <row r="317" spans="1:5" ht="15">
      <c r="A317" s="18" t="s">
        <v>617</v>
      </c>
      <c r="B317" s="20" t="s">
        <v>618</v>
      </c>
      <c r="C317" s="575">
        <v>1</v>
      </c>
      <c r="D317" s="830">
        <v>15</v>
      </c>
      <c r="E317" s="828">
        <f t="shared" si="4"/>
        <v>6.666666666666667</v>
      </c>
    </row>
    <row r="318" spans="1:5" ht="15">
      <c r="A318" s="18" t="s">
        <v>619</v>
      </c>
      <c r="B318" s="20" t="s">
        <v>620</v>
      </c>
      <c r="C318" s="575">
        <v>3</v>
      </c>
      <c r="D318" s="830">
        <v>5.333333333333333</v>
      </c>
      <c r="E318" s="828">
        <f t="shared" si="4"/>
        <v>56.25</v>
      </c>
    </row>
    <row r="319" spans="1:5" ht="15">
      <c r="A319" s="18" t="s">
        <v>621</v>
      </c>
      <c r="B319" s="20" t="s">
        <v>622</v>
      </c>
      <c r="C319" s="575">
        <v>4</v>
      </c>
      <c r="D319" s="830">
        <v>6.666666666666667</v>
      </c>
      <c r="E319" s="828">
        <f t="shared" si="4"/>
        <v>60</v>
      </c>
    </row>
    <row r="320" spans="1:5" ht="15">
      <c r="A320" s="18" t="s">
        <v>623</v>
      </c>
      <c r="B320" s="20" t="s">
        <v>624</v>
      </c>
      <c r="C320" s="575">
        <v>38</v>
      </c>
      <c r="D320" s="830">
        <v>28</v>
      </c>
      <c r="E320" s="828">
        <f t="shared" si="4"/>
        <v>135.71428571428572</v>
      </c>
    </row>
    <row r="321" spans="1:5" ht="15">
      <c r="A321" s="18" t="s">
        <v>625</v>
      </c>
      <c r="B321" s="22" t="s">
        <v>626</v>
      </c>
      <c r="C321" s="575">
        <v>1</v>
      </c>
      <c r="D321" s="830">
        <v>5.333333333333333</v>
      </c>
      <c r="E321" s="828">
        <f t="shared" si="4"/>
        <v>18.75</v>
      </c>
    </row>
    <row r="322" spans="1:5" ht="15">
      <c r="A322" s="18" t="s">
        <v>627</v>
      </c>
      <c r="B322" s="22" t="s">
        <v>628</v>
      </c>
      <c r="C322" s="575">
        <v>6</v>
      </c>
      <c r="D322" s="830">
        <v>4</v>
      </c>
      <c r="E322" s="828">
        <f t="shared" si="4"/>
        <v>150</v>
      </c>
    </row>
    <row r="323" spans="1:5" ht="25.5">
      <c r="A323" s="18" t="s">
        <v>629</v>
      </c>
      <c r="B323" s="20" t="s">
        <v>630</v>
      </c>
      <c r="C323" s="575">
        <v>3</v>
      </c>
      <c r="D323" s="830">
        <v>9.3333333333333339</v>
      </c>
      <c r="E323" s="828">
        <f t="shared" si="4"/>
        <v>32.142857142857139</v>
      </c>
    </row>
    <row r="324" spans="1:5" ht="25.5">
      <c r="A324" s="18" t="s">
        <v>631</v>
      </c>
      <c r="B324" s="20" t="s">
        <v>632</v>
      </c>
      <c r="C324" s="575">
        <v>9</v>
      </c>
      <c r="D324" s="830">
        <v>16</v>
      </c>
      <c r="E324" s="828">
        <f t="shared" si="4"/>
        <v>56.25</v>
      </c>
    </row>
    <row r="325" spans="1:5" ht="25.5">
      <c r="A325" s="18" t="s">
        <v>633</v>
      </c>
      <c r="B325" s="20" t="s">
        <v>634</v>
      </c>
      <c r="C325" s="575">
        <v>33</v>
      </c>
      <c r="D325" s="830">
        <v>89.333333333333343</v>
      </c>
      <c r="E325" s="828">
        <f t="shared" si="4"/>
        <v>36.940298507462686</v>
      </c>
    </row>
    <row r="326" spans="1:5" ht="25.5">
      <c r="A326" s="18" t="s">
        <v>635</v>
      </c>
      <c r="B326" s="20" t="s">
        <v>636</v>
      </c>
      <c r="C326" s="575">
        <v>511</v>
      </c>
      <c r="D326" s="830">
        <v>582</v>
      </c>
      <c r="E326" s="828">
        <f t="shared" si="4"/>
        <v>87.800687285223361</v>
      </c>
    </row>
    <row r="327" spans="1:5" ht="15">
      <c r="A327" s="18" t="s">
        <v>637</v>
      </c>
      <c r="B327" s="22" t="s">
        <v>638</v>
      </c>
      <c r="C327" s="575">
        <v>0</v>
      </c>
      <c r="D327" s="830">
        <v>0</v>
      </c>
      <c r="E327" s="828" t="e">
        <f t="shared" si="4"/>
        <v>#DIV/0!</v>
      </c>
    </row>
    <row r="328" spans="1:5" ht="15">
      <c r="A328" s="18" t="s">
        <v>639</v>
      </c>
      <c r="B328" s="22" t="s">
        <v>640</v>
      </c>
      <c r="C328" s="575">
        <v>1</v>
      </c>
      <c r="D328" s="830">
        <v>0</v>
      </c>
      <c r="E328" s="828" t="e">
        <f t="shared" ref="E328:E391" si="5">C328/D328*100</f>
        <v>#DIV/0!</v>
      </c>
    </row>
    <row r="329" spans="1:5" ht="15">
      <c r="A329" s="18" t="s">
        <v>641</v>
      </c>
      <c r="B329" s="20" t="s">
        <v>642</v>
      </c>
      <c r="C329" s="575">
        <v>19</v>
      </c>
      <c r="D329" s="830">
        <v>20</v>
      </c>
      <c r="E329" s="828">
        <f t="shared" si="5"/>
        <v>95</v>
      </c>
    </row>
    <row r="330" spans="1:5" ht="15">
      <c r="A330" s="18" t="s">
        <v>643</v>
      </c>
      <c r="B330" s="20" t="s">
        <v>644</v>
      </c>
      <c r="C330" s="575">
        <v>54</v>
      </c>
      <c r="D330" s="830">
        <v>68</v>
      </c>
      <c r="E330" s="828">
        <f t="shared" si="5"/>
        <v>79.411764705882348</v>
      </c>
    </row>
    <row r="331" spans="1:5" ht="15">
      <c r="A331" s="18" t="s">
        <v>645</v>
      </c>
      <c r="B331" s="20" t="s">
        <v>646</v>
      </c>
      <c r="C331" s="575">
        <v>5</v>
      </c>
      <c r="D331" s="830">
        <v>8</v>
      </c>
      <c r="E331" s="828">
        <f t="shared" si="5"/>
        <v>62.5</v>
      </c>
    </row>
    <row r="332" spans="1:5" ht="15">
      <c r="A332" s="18" t="s">
        <v>647</v>
      </c>
      <c r="B332" s="20" t="s">
        <v>648</v>
      </c>
      <c r="C332" s="575">
        <v>9</v>
      </c>
      <c r="D332" s="830">
        <v>10.666666666666666</v>
      </c>
      <c r="E332" s="828">
        <f t="shared" si="5"/>
        <v>84.375</v>
      </c>
    </row>
    <row r="333" spans="1:5" ht="15">
      <c r="A333" s="18" t="s">
        <v>649</v>
      </c>
      <c r="B333" s="20" t="s">
        <v>650</v>
      </c>
      <c r="C333" s="575">
        <v>3</v>
      </c>
      <c r="D333" s="830">
        <v>1.3333333333333333</v>
      </c>
      <c r="E333" s="828">
        <f t="shared" si="5"/>
        <v>225</v>
      </c>
    </row>
    <row r="334" spans="1:5" ht="25.5">
      <c r="A334" s="18" t="s">
        <v>651</v>
      </c>
      <c r="B334" s="20" t="s">
        <v>652</v>
      </c>
      <c r="C334" s="575">
        <v>10</v>
      </c>
      <c r="D334" s="830">
        <v>6.666666666666667</v>
      </c>
      <c r="E334" s="828">
        <f t="shared" si="5"/>
        <v>150</v>
      </c>
    </row>
    <row r="335" spans="1:5" ht="25.5">
      <c r="A335" s="18" t="s">
        <v>653</v>
      </c>
      <c r="B335" s="20" t="s">
        <v>654</v>
      </c>
      <c r="C335" s="575">
        <v>38</v>
      </c>
      <c r="D335" s="830">
        <v>25</v>
      </c>
      <c r="E335" s="828">
        <f t="shared" si="5"/>
        <v>152</v>
      </c>
    </row>
    <row r="336" spans="1:5" ht="15">
      <c r="A336" s="18" t="s">
        <v>655</v>
      </c>
      <c r="B336" s="20" t="s">
        <v>656</v>
      </c>
      <c r="C336" s="575">
        <v>20</v>
      </c>
      <c r="D336" s="830">
        <v>26.666666666666668</v>
      </c>
      <c r="E336" s="828">
        <f t="shared" si="5"/>
        <v>75</v>
      </c>
    </row>
    <row r="337" spans="1:5" ht="15">
      <c r="A337" s="18" t="s">
        <v>657</v>
      </c>
      <c r="B337" s="20" t="s">
        <v>658</v>
      </c>
      <c r="C337" s="575">
        <v>39</v>
      </c>
      <c r="D337" s="830">
        <v>45.333333333333329</v>
      </c>
      <c r="E337" s="828">
        <f t="shared" si="5"/>
        <v>86.029411764705884</v>
      </c>
    </row>
    <row r="338" spans="1:5" ht="15">
      <c r="A338" s="18" t="s">
        <v>659</v>
      </c>
      <c r="B338" s="20" t="s">
        <v>660</v>
      </c>
      <c r="C338" s="575">
        <v>7</v>
      </c>
      <c r="D338" s="830">
        <v>16</v>
      </c>
      <c r="E338" s="828">
        <f t="shared" si="5"/>
        <v>43.75</v>
      </c>
    </row>
    <row r="339" spans="1:5" ht="15">
      <c r="A339" s="18" t="s">
        <v>661</v>
      </c>
      <c r="B339" s="20" t="s">
        <v>662</v>
      </c>
      <c r="C339" s="575">
        <v>15</v>
      </c>
      <c r="D339" s="830">
        <v>6.666666666666667</v>
      </c>
      <c r="E339" s="828">
        <f t="shared" si="5"/>
        <v>225</v>
      </c>
    </row>
    <row r="340" spans="1:5" ht="15">
      <c r="A340" s="18" t="s">
        <v>663</v>
      </c>
      <c r="B340" s="20" t="s">
        <v>664</v>
      </c>
      <c r="C340" s="575">
        <v>22</v>
      </c>
      <c r="D340" s="830">
        <v>38</v>
      </c>
      <c r="E340" s="828">
        <f t="shared" si="5"/>
        <v>57.894736842105267</v>
      </c>
    </row>
    <row r="341" spans="1:5" ht="15">
      <c r="A341" s="18" t="s">
        <v>665</v>
      </c>
      <c r="B341" s="20" t="s">
        <v>666</v>
      </c>
      <c r="C341" s="575">
        <v>26</v>
      </c>
      <c r="D341" s="830">
        <v>31</v>
      </c>
      <c r="E341" s="828">
        <f t="shared" si="5"/>
        <v>83.870967741935488</v>
      </c>
    </row>
    <row r="342" spans="1:5" ht="18">
      <c r="A342" s="602">
        <v>8</v>
      </c>
      <c r="B342" s="605" t="s">
        <v>667</v>
      </c>
      <c r="C342" s="829">
        <v>114</v>
      </c>
      <c r="D342" s="831">
        <v>71</v>
      </c>
      <c r="E342" s="828">
        <f t="shared" si="5"/>
        <v>160.56338028169014</v>
      </c>
    </row>
    <row r="343" spans="1:5" ht="25.5">
      <c r="A343" s="18" t="s">
        <v>668</v>
      </c>
      <c r="B343" s="22" t="s">
        <v>669</v>
      </c>
      <c r="C343" s="575">
        <v>0</v>
      </c>
      <c r="D343" s="830">
        <v>0</v>
      </c>
      <c r="E343" s="828" t="e">
        <f t="shared" si="5"/>
        <v>#DIV/0!</v>
      </c>
    </row>
    <row r="344" spans="1:5" ht="25.5">
      <c r="A344" s="18" t="s">
        <v>670</v>
      </c>
      <c r="B344" s="22" t="s">
        <v>671</v>
      </c>
      <c r="C344" s="575">
        <v>0</v>
      </c>
      <c r="D344" s="830">
        <v>0</v>
      </c>
      <c r="E344" s="828" t="e">
        <f t="shared" si="5"/>
        <v>#DIV/0!</v>
      </c>
    </row>
    <row r="345" spans="1:5" ht="15">
      <c r="A345" s="18" t="s">
        <v>672</v>
      </c>
      <c r="B345" s="20" t="s">
        <v>673</v>
      </c>
      <c r="C345" s="575">
        <v>0</v>
      </c>
      <c r="D345" s="830">
        <v>0</v>
      </c>
      <c r="E345" s="828" t="e">
        <f t="shared" si="5"/>
        <v>#DIV/0!</v>
      </c>
    </row>
    <row r="346" spans="1:5" ht="15">
      <c r="A346" s="18" t="s">
        <v>674</v>
      </c>
      <c r="B346" s="20" t="s">
        <v>675</v>
      </c>
      <c r="C346" s="575">
        <v>0</v>
      </c>
      <c r="D346" s="830">
        <v>0</v>
      </c>
      <c r="E346" s="828" t="e">
        <f t="shared" si="5"/>
        <v>#DIV/0!</v>
      </c>
    </row>
    <row r="347" spans="1:5" ht="15">
      <c r="A347" s="21" t="s">
        <v>676</v>
      </c>
      <c r="B347" s="22" t="s">
        <v>677</v>
      </c>
      <c r="C347" s="575">
        <v>0</v>
      </c>
      <c r="D347" s="830">
        <v>0</v>
      </c>
      <c r="E347" s="828" t="e">
        <f t="shared" si="5"/>
        <v>#DIV/0!</v>
      </c>
    </row>
    <row r="348" spans="1:5" ht="15">
      <c r="A348" s="21" t="s">
        <v>678</v>
      </c>
      <c r="B348" s="22" t="s">
        <v>679</v>
      </c>
      <c r="C348" s="575">
        <v>0</v>
      </c>
      <c r="D348" s="830">
        <v>0</v>
      </c>
      <c r="E348" s="828" t="e">
        <f t="shared" si="5"/>
        <v>#DIV/0!</v>
      </c>
    </row>
    <row r="349" spans="1:5" ht="15">
      <c r="A349" s="21" t="s">
        <v>680</v>
      </c>
      <c r="B349" s="22" t="s">
        <v>681</v>
      </c>
      <c r="C349" s="575">
        <v>0</v>
      </c>
      <c r="D349" s="830">
        <v>0</v>
      </c>
      <c r="E349" s="828" t="e">
        <f t="shared" si="5"/>
        <v>#DIV/0!</v>
      </c>
    </row>
    <row r="350" spans="1:5" ht="15">
      <c r="A350" s="21" t="s">
        <v>682</v>
      </c>
      <c r="B350" s="22" t="s">
        <v>683</v>
      </c>
      <c r="C350" s="575">
        <v>0</v>
      </c>
      <c r="D350" s="830">
        <v>0</v>
      </c>
      <c r="E350" s="828" t="e">
        <f t="shared" si="5"/>
        <v>#DIV/0!</v>
      </c>
    </row>
    <row r="351" spans="1:5" ht="15">
      <c r="A351" s="21" t="s">
        <v>684</v>
      </c>
      <c r="B351" s="22" t="s">
        <v>685</v>
      </c>
      <c r="C351" s="575">
        <v>0</v>
      </c>
      <c r="D351" s="830">
        <v>0</v>
      </c>
      <c r="E351" s="828" t="e">
        <f t="shared" si="5"/>
        <v>#DIV/0!</v>
      </c>
    </row>
    <row r="352" spans="1:5" ht="15">
      <c r="A352" s="18" t="s">
        <v>686</v>
      </c>
      <c r="B352" s="20" t="s">
        <v>687</v>
      </c>
      <c r="C352" s="575">
        <v>0</v>
      </c>
      <c r="D352" s="830">
        <v>0</v>
      </c>
      <c r="E352" s="828" t="e">
        <f t="shared" si="5"/>
        <v>#DIV/0!</v>
      </c>
    </row>
    <row r="353" spans="1:5" ht="15">
      <c r="A353" s="18" t="s">
        <v>688</v>
      </c>
      <c r="B353" s="20" t="s">
        <v>689</v>
      </c>
      <c r="C353" s="575">
        <v>0</v>
      </c>
      <c r="D353" s="830">
        <v>0</v>
      </c>
      <c r="E353" s="828" t="e">
        <f t="shared" si="5"/>
        <v>#DIV/0!</v>
      </c>
    </row>
    <row r="354" spans="1:5" ht="15">
      <c r="A354" s="18" t="s">
        <v>690</v>
      </c>
      <c r="B354" s="20" t="s">
        <v>691</v>
      </c>
      <c r="C354" s="575">
        <v>0</v>
      </c>
      <c r="D354" s="830">
        <v>0</v>
      </c>
      <c r="E354" s="828" t="e">
        <f t="shared" si="5"/>
        <v>#DIV/0!</v>
      </c>
    </row>
    <row r="355" spans="1:5" ht="15">
      <c r="A355" s="18" t="s">
        <v>692</v>
      </c>
      <c r="B355" s="20" t="s">
        <v>693</v>
      </c>
      <c r="C355" s="575">
        <v>0</v>
      </c>
      <c r="D355" s="830">
        <v>0</v>
      </c>
      <c r="E355" s="828" t="e">
        <f t="shared" si="5"/>
        <v>#DIV/0!</v>
      </c>
    </row>
    <row r="356" spans="1:5" ht="15">
      <c r="A356" s="18" t="s">
        <v>694</v>
      </c>
      <c r="B356" s="20" t="s">
        <v>695</v>
      </c>
      <c r="C356" s="575">
        <v>0</v>
      </c>
      <c r="D356" s="830">
        <v>0</v>
      </c>
      <c r="E356" s="828" t="e">
        <f t="shared" si="5"/>
        <v>#DIV/0!</v>
      </c>
    </row>
    <row r="357" spans="1:5" ht="15">
      <c r="A357" s="18" t="s">
        <v>696</v>
      </c>
      <c r="B357" s="20" t="s">
        <v>697</v>
      </c>
      <c r="C357" s="575">
        <v>0</v>
      </c>
      <c r="D357" s="830">
        <v>0</v>
      </c>
      <c r="E357" s="828" t="e">
        <f t="shared" si="5"/>
        <v>#DIV/0!</v>
      </c>
    </row>
    <row r="358" spans="1:5" ht="15">
      <c r="A358" s="18" t="s">
        <v>698</v>
      </c>
      <c r="B358" s="20" t="s">
        <v>699</v>
      </c>
      <c r="C358" s="575">
        <v>0</v>
      </c>
      <c r="D358" s="830">
        <v>0</v>
      </c>
      <c r="E358" s="828" t="e">
        <f t="shared" si="5"/>
        <v>#DIV/0!</v>
      </c>
    </row>
    <row r="359" spans="1:5" ht="15">
      <c r="A359" s="18" t="s">
        <v>700</v>
      </c>
      <c r="B359" s="20" t="s">
        <v>699</v>
      </c>
      <c r="C359" s="575">
        <v>0</v>
      </c>
      <c r="D359" s="830">
        <v>0</v>
      </c>
      <c r="E359" s="828" t="e">
        <f t="shared" si="5"/>
        <v>#DIV/0!</v>
      </c>
    </row>
    <row r="360" spans="1:5" ht="15">
      <c r="A360" s="18" t="s">
        <v>701</v>
      </c>
      <c r="B360" s="20" t="s">
        <v>702</v>
      </c>
      <c r="C360" s="575">
        <v>0</v>
      </c>
      <c r="D360" s="830">
        <v>0</v>
      </c>
      <c r="E360" s="828" t="e">
        <f t="shared" si="5"/>
        <v>#DIV/0!</v>
      </c>
    </row>
    <row r="361" spans="1:5" ht="15">
      <c r="A361" s="18" t="s">
        <v>703</v>
      </c>
      <c r="B361" s="20" t="s">
        <v>704</v>
      </c>
      <c r="C361" s="575">
        <v>0</v>
      </c>
      <c r="D361" s="830">
        <v>0</v>
      </c>
      <c r="E361" s="828" t="e">
        <f t="shared" si="5"/>
        <v>#DIV/0!</v>
      </c>
    </row>
    <row r="362" spans="1:5" ht="15">
      <c r="A362" s="18" t="s">
        <v>705</v>
      </c>
      <c r="B362" s="20" t="s">
        <v>706</v>
      </c>
      <c r="C362" s="575">
        <v>0</v>
      </c>
      <c r="D362" s="830">
        <v>0</v>
      </c>
      <c r="E362" s="828" t="e">
        <f t="shared" si="5"/>
        <v>#DIV/0!</v>
      </c>
    </row>
    <row r="363" spans="1:5" ht="25.5">
      <c r="A363" s="18" t="s">
        <v>707</v>
      </c>
      <c r="B363" s="20" t="s">
        <v>708</v>
      </c>
      <c r="C363" s="575">
        <v>1</v>
      </c>
      <c r="D363" s="830">
        <v>0</v>
      </c>
      <c r="E363" s="828" t="e">
        <f t="shared" si="5"/>
        <v>#DIV/0!</v>
      </c>
    </row>
    <row r="364" spans="1:5" ht="25.5">
      <c r="A364" s="18" t="s">
        <v>709</v>
      </c>
      <c r="B364" s="20" t="s">
        <v>710</v>
      </c>
      <c r="C364" s="575">
        <v>0</v>
      </c>
      <c r="D364" s="830">
        <v>0</v>
      </c>
      <c r="E364" s="828" t="e">
        <f t="shared" si="5"/>
        <v>#DIV/0!</v>
      </c>
    </row>
    <row r="365" spans="1:5" ht="25.5">
      <c r="A365" s="18" t="s">
        <v>711</v>
      </c>
      <c r="B365" s="20" t="s">
        <v>712</v>
      </c>
      <c r="C365" s="575">
        <v>0</v>
      </c>
      <c r="D365" s="830">
        <v>0</v>
      </c>
      <c r="E365" s="828" t="e">
        <f t="shared" si="5"/>
        <v>#DIV/0!</v>
      </c>
    </row>
    <row r="366" spans="1:5" ht="15">
      <c r="A366" s="18" t="s">
        <v>713</v>
      </c>
      <c r="B366" s="20" t="s">
        <v>714</v>
      </c>
      <c r="C366" s="575">
        <v>0</v>
      </c>
      <c r="D366" s="830">
        <v>0</v>
      </c>
      <c r="E366" s="828" t="e">
        <f t="shared" si="5"/>
        <v>#DIV/0!</v>
      </c>
    </row>
    <row r="367" spans="1:5" ht="15">
      <c r="A367" s="18" t="s">
        <v>715</v>
      </c>
      <c r="B367" s="20" t="s">
        <v>716</v>
      </c>
      <c r="C367" s="575">
        <v>0</v>
      </c>
      <c r="D367" s="830">
        <v>0</v>
      </c>
      <c r="E367" s="828" t="e">
        <f t="shared" si="5"/>
        <v>#DIV/0!</v>
      </c>
    </row>
    <row r="368" spans="1:5" ht="15">
      <c r="A368" s="18" t="s">
        <v>717</v>
      </c>
      <c r="B368" s="20" t="s">
        <v>718</v>
      </c>
      <c r="C368" s="575">
        <v>0</v>
      </c>
      <c r="D368" s="830">
        <v>0</v>
      </c>
      <c r="E368" s="828" t="e">
        <f t="shared" si="5"/>
        <v>#DIV/0!</v>
      </c>
    </row>
    <row r="369" spans="1:5" ht="15">
      <c r="A369" s="18" t="s">
        <v>719</v>
      </c>
      <c r="B369" s="20" t="s">
        <v>720</v>
      </c>
      <c r="C369" s="575">
        <v>0</v>
      </c>
      <c r="D369" s="830">
        <v>0</v>
      </c>
      <c r="E369" s="828" t="e">
        <f t="shared" si="5"/>
        <v>#DIV/0!</v>
      </c>
    </row>
    <row r="370" spans="1:5" ht="15">
      <c r="A370" s="18" t="s">
        <v>721</v>
      </c>
      <c r="B370" s="22" t="s">
        <v>722</v>
      </c>
      <c r="C370" s="575">
        <v>0</v>
      </c>
      <c r="D370" s="830">
        <v>0</v>
      </c>
      <c r="E370" s="828" t="e">
        <f t="shared" si="5"/>
        <v>#DIV/0!</v>
      </c>
    </row>
    <row r="371" spans="1:5" ht="15">
      <c r="A371" s="18" t="s">
        <v>723</v>
      </c>
      <c r="B371" s="22" t="s">
        <v>724</v>
      </c>
      <c r="C371" s="575">
        <v>0</v>
      </c>
      <c r="D371" s="830">
        <v>1.3333333333333333</v>
      </c>
      <c r="E371" s="828">
        <f t="shared" si="5"/>
        <v>0</v>
      </c>
    </row>
    <row r="372" spans="1:5" ht="15">
      <c r="A372" s="18" t="s">
        <v>725</v>
      </c>
      <c r="B372" s="20" t="s">
        <v>726</v>
      </c>
      <c r="C372" s="575">
        <v>0</v>
      </c>
      <c r="D372" s="830">
        <v>0</v>
      </c>
      <c r="E372" s="828" t="e">
        <f t="shared" si="5"/>
        <v>#DIV/0!</v>
      </c>
    </row>
    <row r="373" spans="1:5" ht="15">
      <c r="A373" s="18" t="s">
        <v>727</v>
      </c>
      <c r="B373" s="22" t="s">
        <v>728</v>
      </c>
      <c r="C373" s="575">
        <v>0</v>
      </c>
      <c r="D373" s="830">
        <v>0</v>
      </c>
      <c r="E373" s="828" t="e">
        <f t="shared" si="5"/>
        <v>#DIV/0!</v>
      </c>
    </row>
    <row r="374" spans="1:5" ht="15">
      <c r="A374" s="18" t="s">
        <v>729</v>
      </c>
      <c r="B374" s="22" t="s">
        <v>730</v>
      </c>
      <c r="C374" s="575">
        <v>0</v>
      </c>
      <c r="D374" s="830">
        <v>0</v>
      </c>
      <c r="E374" s="828" t="e">
        <f t="shared" si="5"/>
        <v>#DIV/0!</v>
      </c>
    </row>
    <row r="375" spans="1:5" ht="15">
      <c r="A375" s="18" t="s">
        <v>731</v>
      </c>
      <c r="B375" s="20" t="s">
        <v>732</v>
      </c>
      <c r="C375" s="575">
        <v>0</v>
      </c>
      <c r="D375" s="830">
        <v>1.3333333333333333</v>
      </c>
      <c r="E375" s="828">
        <f t="shared" si="5"/>
        <v>0</v>
      </c>
    </row>
    <row r="376" spans="1:5" ht="15">
      <c r="A376" s="18" t="s">
        <v>733</v>
      </c>
      <c r="B376" s="20" t="s">
        <v>734</v>
      </c>
      <c r="C376" s="575">
        <v>0</v>
      </c>
      <c r="D376" s="830">
        <v>0</v>
      </c>
      <c r="E376" s="828" t="e">
        <f t="shared" si="5"/>
        <v>#DIV/0!</v>
      </c>
    </row>
    <row r="377" spans="1:5" ht="15">
      <c r="A377" s="18" t="s">
        <v>735</v>
      </c>
      <c r="B377" s="20" t="s">
        <v>736</v>
      </c>
      <c r="C377" s="575">
        <v>0</v>
      </c>
      <c r="D377" s="830">
        <v>0</v>
      </c>
      <c r="E377" s="828" t="e">
        <f t="shared" si="5"/>
        <v>#DIV/0!</v>
      </c>
    </row>
    <row r="378" spans="1:5" ht="15">
      <c r="A378" s="18" t="s">
        <v>737</v>
      </c>
      <c r="B378" s="22" t="s">
        <v>738</v>
      </c>
      <c r="C378" s="575">
        <v>0</v>
      </c>
      <c r="D378" s="830">
        <v>0</v>
      </c>
      <c r="E378" s="828" t="e">
        <f t="shared" si="5"/>
        <v>#DIV/0!</v>
      </c>
    </row>
    <row r="379" spans="1:5" ht="15">
      <c r="A379" s="18" t="s">
        <v>739</v>
      </c>
      <c r="B379" s="22" t="s">
        <v>740</v>
      </c>
      <c r="C379" s="575">
        <v>0</v>
      </c>
      <c r="D379" s="830">
        <v>0</v>
      </c>
      <c r="E379" s="828" t="e">
        <f t="shared" si="5"/>
        <v>#DIV/0!</v>
      </c>
    </row>
    <row r="380" spans="1:5" ht="15">
      <c r="A380" s="18" t="s">
        <v>741</v>
      </c>
      <c r="B380" s="22" t="s">
        <v>742</v>
      </c>
      <c r="C380" s="575">
        <v>0</v>
      </c>
      <c r="D380" s="830">
        <v>0</v>
      </c>
      <c r="E380" s="828" t="e">
        <f t="shared" si="5"/>
        <v>#DIV/0!</v>
      </c>
    </row>
    <row r="381" spans="1:5" ht="15">
      <c r="A381" s="18" t="s">
        <v>743</v>
      </c>
      <c r="B381" s="20" t="s">
        <v>744</v>
      </c>
      <c r="C381" s="575">
        <v>1</v>
      </c>
      <c r="D381" s="830">
        <v>1.3333333333333333</v>
      </c>
      <c r="E381" s="828">
        <f t="shared" si="5"/>
        <v>75</v>
      </c>
    </row>
    <row r="382" spans="1:5" ht="15">
      <c r="A382" s="18" t="s">
        <v>745</v>
      </c>
      <c r="B382" s="20" t="s">
        <v>746</v>
      </c>
      <c r="C382" s="575">
        <v>0</v>
      </c>
      <c r="D382" s="830">
        <v>0</v>
      </c>
      <c r="E382" s="828" t="e">
        <f t="shared" si="5"/>
        <v>#DIV/0!</v>
      </c>
    </row>
    <row r="383" spans="1:5" ht="15">
      <c r="A383" s="18" t="s">
        <v>747</v>
      </c>
      <c r="B383" s="20" t="s">
        <v>748</v>
      </c>
      <c r="C383" s="575">
        <v>0</v>
      </c>
      <c r="D383" s="830">
        <v>0</v>
      </c>
      <c r="E383" s="828" t="e">
        <f t="shared" si="5"/>
        <v>#DIV/0!</v>
      </c>
    </row>
    <row r="384" spans="1:5" ht="15">
      <c r="A384" s="18" t="s">
        <v>749</v>
      </c>
      <c r="B384" s="20" t="s">
        <v>750</v>
      </c>
      <c r="C384" s="575">
        <v>0</v>
      </c>
      <c r="D384" s="830">
        <v>0</v>
      </c>
      <c r="E384" s="828" t="e">
        <f t="shared" si="5"/>
        <v>#DIV/0!</v>
      </c>
    </row>
    <row r="385" spans="1:5" ht="15">
      <c r="A385" s="18" t="s">
        <v>751</v>
      </c>
      <c r="B385" s="20" t="s">
        <v>752</v>
      </c>
      <c r="C385" s="575">
        <v>0</v>
      </c>
      <c r="D385" s="830">
        <v>0</v>
      </c>
      <c r="E385" s="828" t="e">
        <f t="shared" si="5"/>
        <v>#DIV/0!</v>
      </c>
    </row>
    <row r="386" spans="1:5" ht="15">
      <c r="A386" s="18" t="s">
        <v>753</v>
      </c>
      <c r="B386" s="20" t="s">
        <v>754</v>
      </c>
      <c r="C386" s="575">
        <v>0</v>
      </c>
      <c r="D386" s="830">
        <v>0</v>
      </c>
      <c r="E386" s="828" t="e">
        <f t="shared" si="5"/>
        <v>#DIV/0!</v>
      </c>
    </row>
    <row r="387" spans="1:5" ht="15">
      <c r="A387" s="18" t="s">
        <v>755</v>
      </c>
      <c r="B387" s="20" t="s">
        <v>756</v>
      </c>
      <c r="C387" s="575">
        <v>0</v>
      </c>
      <c r="D387" s="830">
        <v>0</v>
      </c>
      <c r="E387" s="828" t="e">
        <f t="shared" si="5"/>
        <v>#DIV/0!</v>
      </c>
    </row>
    <row r="388" spans="1:5" ht="15">
      <c r="A388" s="18" t="s">
        <v>757</v>
      </c>
      <c r="B388" s="20" t="s">
        <v>758</v>
      </c>
      <c r="C388" s="575">
        <v>0</v>
      </c>
      <c r="D388" s="830">
        <v>0</v>
      </c>
      <c r="E388" s="828" t="e">
        <f t="shared" si="5"/>
        <v>#DIV/0!</v>
      </c>
    </row>
    <row r="389" spans="1:5" ht="15">
      <c r="A389" s="18" t="s">
        <v>759</v>
      </c>
      <c r="B389" s="20" t="s">
        <v>760</v>
      </c>
      <c r="C389" s="575">
        <v>0</v>
      </c>
      <c r="D389" s="830">
        <v>0</v>
      </c>
      <c r="E389" s="828" t="e">
        <f t="shared" si="5"/>
        <v>#DIV/0!</v>
      </c>
    </row>
    <row r="390" spans="1:5" ht="15">
      <c r="A390" s="18" t="s">
        <v>761</v>
      </c>
      <c r="B390" s="20" t="s">
        <v>762</v>
      </c>
      <c r="C390" s="575">
        <v>0</v>
      </c>
      <c r="D390" s="830">
        <v>0</v>
      </c>
      <c r="E390" s="828" t="e">
        <f t="shared" si="5"/>
        <v>#DIV/0!</v>
      </c>
    </row>
    <row r="391" spans="1:5" ht="15">
      <c r="A391" s="18" t="s">
        <v>763</v>
      </c>
      <c r="B391" s="20" t="s">
        <v>764</v>
      </c>
      <c r="C391" s="575">
        <v>0</v>
      </c>
      <c r="D391" s="830">
        <v>0</v>
      </c>
      <c r="E391" s="828" t="e">
        <f t="shared" si="5"/>
        <v>#DIV/0!</v>
      </c>
    </row>
    <row r="392" spans="1:5" ht="15">
      <c r="A392" s="18" t="s">
        <v>765</v>
      </c>
      <c r="B392" s="20" t="s">
        <v>766</v>
      </c>
      <c r="C392" s="575">
        <v>0</v>
      </c>
      <c r="D392" s="830">
        <v>0</v>
      </c>
      <c r="E392" s="828" t="e">
        <f t="shared" ref="E392:E455" si="6">C392/D392*100</f>
        <v>#DIV/0!</v>
      </c>
    </row>
    <row r="393" spans="1:5" ht="15">
      <c r="A393" s="18" t="s">
        <v>767</v>
      </c>
      <c r="B393" s="22" t="s">
        <v>768</v>
      </c>
      <c r="C393" s="575">
        <v>0</v>
      </c>
      <c r="D393" s="830">
        <v>0</v>
      </c>
      <c r="E393" s="828" t="e">
        <f t="shared" si="6"/>
        <v>#DIV/0!</v>
      </c>
    </row>
    <row r="394" spans="1:5" ht="15">
      <c r="A394" s="18" t="s">
        <v>769</v>
      </c>
      <c r="B394" s="22" t="s">
        <v>770</v>
      </c>
      <c r="C394" s="575">
        <v>0</v>
      </c>
      <c r="D394" s="830">
        <v>0</v>
      </c>
      <c r="E394" s="828" t="e">
        <f t="shared" si="6"/>
        <v>#DIV/0!</v>
      </c>
    </row>
    <row r="395" spans="1:5" ht="15">
      <c r="A395" s="18" t="s">
        <v>771</v>
      </c>
      <c r="B395" s="22" t="s">
        <v>772</v>
      </c>
      <c r="C395" s="575">
        <v>0</v>
      </c>
      <c r="D395" s="830">
        <v>0</v>
      </c>
      <c r="E395" s="828" t="e">
        <f t="shared" si="6"/>
        <v>#DIV/0!</v>
      </c>
    </row>
    <row r="396" spans="1:5" ht="15">
      <c r="A396" s="18" t="s">
        <v>773</v>
      </c>
      <c r="B396" s="22" t="s">
        <v>774</v>
      </c>
      <c r="C396" s="575">
        <v>0</v>
      </c>
      <c r="D396" s="830">
        <v>0</v>
      </c>
      <c r="E396" s="828" t="e">
        <f t="shared" si="6"/>
        <v>#DIV/0!</v>
      </c>
    </row>
    <row r="397" spans="1:5" ht="15">
      <c r="A397" s="18" t="s">
        <v>775</v>
      </c>
      <c r="B397" s="20" t="s">
        <v>776</v>
      </c>
      <c r="C397" s="575">
        <v>0</v>
      </c>
      <c r="D397" s="830">
        <v>0</v>
      </c>
      <c r="E397" s="828" t="e">
        <f t="shared" si="6"/>
        <v>#DIV/0!</v>
      </c>
    </row>
    <row r="398" spans="1:5" ht="15">
      <c r="A398" s="18" t="s">
        <v>777</v>
      </c>
      <c r="B398" s="20" t="s">
        <v>778</v>
      </c>
      <c r="C398" s="575">
        <v>0</v>
      </c>
      <c r="D398" s="830">
        <v>0</v>
      </c>
      <c r="E398" s="828" t="e">
        <f t="shared" si="6"/>
        <v>#DIV/0!</v>
      </c>
    </row>
    <row r="399" spans="1:5" ht="15">
      <c r="A399" s="18" t="s">
        <v>779</v>
      </c>
      <c r="B399" s="20" t="s">
        <v>780</v>
      </c>
      <c r="C399" s="575">
        <v>0</v>
      </c>
      <c r="D399" s="830">
        <v>0</v>
      </c>
      <c r="E399" s="828" t="e">
        <f t="shared" si="6"/>
        <v>#DIV/0!</v>
      </c>
    </row>
    <row r="400" spans="1:5" ht="15">
      <c r="A400" s="18" t="s">
        <v>781</v>
      </c>
      <c r="B400" s="20" t="s">
        <v>782</v>
      </c>
      <c r="C400" s="575">
        <v>2</v>
      </c>
      <c r="D400" s="830">
        <v>1.3333333333333333</v>
      </c>
      <c r="E400" s="828">
        <f t="shared" si="6"/>
        <v>150</v>
      </c>
    </row>
    <row r="401" spans="1:5" ht="15">
      <c r="A401" s="18" t="s">
        <v>783</v>
      </c>
      <c r="B401" s="20" t="s">
        <v>784</v>
      </c>
      <c r="C401" s="575">
        <v>1</v>
      </c>
      <c r="D401" s="830">
        <v>0</v>
      </c>
      <c r="E401" s="828" t="e">
        <f t="shared" si="6"/>
        <v>#DIV/0!</v>
      </c>
    </row>
    <row r="402" spans="1:5" ht="15">
      <c r="A402" s="18" t="s">
        <v>785</v>
      </c>
      <c r="B402" s="20" t="s">
        <v>786</v>
      </c>
      <c r="C402" s="575">
        <v>2</v>
      </c>
      <c r="D402" s="830">
        <v>0</v>
      </c>
      <c r="E402" s="828" t="e">
        <f t="shared" si="6"/>
        <v>#DIV/0!</v>
      </c>
    </row>
    <row r="403" spans="1:5" ht="15">
      <c r="A403" s="18" t="s">
        <v>787</v>
      </c>
      <c r="B403" s="20" t="s">
        <v>788</v>
      </c>
      <c r="C403" s="575">
        <v>0</v>
      </c>
      <c r="D403" s="830">
        <v>0</v>
      </c>
      <c r="E403" s="828" t="e">
        <f t="shared" si="6"/>
        <v>#DIV/0!</v>
      </c>
    </row>
    <row r="404" spans="1:5" ht="15">
      <c r="A404" s="18" t="s">
        <v>789</v>
      </c>
      <c r="B404" s="20" t="s">
        <v>790</v>
      </c>
      <c r="C404" s="575">
        <v>0</v>
      </c>
      <c r="D404" s="830">
        <v>0</v>
      </c>
      <c r="E404" s="828" t="e">
        <f t="shared" si="6"/>
        <v>#DIV/0!</v>
      </c>
    </row>
    <row r="405" spans="1:5" ht="15">
      <c r="A405" s="18" t="s">
        <v>791</v>
      </c>
      <c r="B405" s="20" t="s">
        <v>792</v>
      </c>
      <c r="C405" s="575">
        <v>7</v>
      </c>
      <c r="D405" s="830">
        <v>10.666666666666666</v>
      </c>
      <c r="E405" s="828">
        <f t="shared" si="6"/>
        <v>65.625</v>
      </c>
    </row>
    <row r="406" spans="1:5" ht="15">
      <c r="A406" s="18" t="s">
        <v>793</v>
      </c>
      <c r="B406" s="20" t="s">
        <v>794</v>
      </c>
      <c r="C406" s="575">
        <v>59</v>
      </c>
      <c r="D406" s="830">
        <v>8</v>
      </c>
      <c r="E406" s="828">
        <f t="shared" si="6"/>
        <v>737.5</v>
      </c>
    </row>
    <row r="407" spans="1:5" ht="15">
      <c r="A407" s="18" t="s">
        <v>795</v>
      </c>
      <c r="B407" s="20" t="s">
        <v>796</v>
      </c>
      <c r="C407" s="575">
        <v>14</v>
      </c>
      <c r="D407" s="830">
        <v>36</v>
      </c>
      <c r="E407" s="828">
        <f t="shared" si="6"/>
        <v>38.888888888888893</v>
      </c>
    </row>
    <row r="408" spans="1:5" ht="15">
      <c r="A408" s="18" t="s">
        <v>797</v>
      </c>
      <c r="B408" s="20" t="s">
        <v>798</v>
      </c>
      <c r="C408" s="575">
        <v>0</v>
      </c>
      <c r="D408" s="830">
        <v>1.3333333333333333</v>
      </c>
      <c r="E408" s="828">
        <f t="shared" si="6"/>
        <v>0</v>
      </c>
    </row>
    <row r="409" spans="1:5" ht="15">
      <c r="A409" s="18" t="s">
        <v>799</v>
      </c>
      <c r="B409" s="20" t="s">
        <v>800</v>
      </c>
      <c r="C409" s="575">
        <v>14</v>
      </c>
      <c r="D409" s="830">
        <v>0</v>
      </c>
      <c r="E409" s="828" t="e">
        <f t="shared" si="6"/>
        <v>#DIV/0!</v>
      </c>
    </row>
    <row r="410" spans="1:5" ht="15">
      <c r="A410" s="18" t="s">
        <v>801</v>
      </c>
      <c r="B410" s="19" t="s">
        <v>802</v>
      </c>
      <c r="C410" s="575">
        <v>0</v>
      </c>
      <c r="D410" s="830">
        <v>0</v>
      </c>
      <c r="E410" s="828" t="e">
        <f t="shared" si="6"/>
        <v>#DIV/0!</v>
      </c>
    </row>
    <row r="411" spans="1:5" ht="15">
      <c r="A411" s="18" t="s">
        <v>803</v>
      </c>
      <c r="B411" s="19" t="s">
        <v>804</v>
      </c>
      <c r="C411" s="575">
        <v>2</v>
      </c>
      <c r="D411" s="830">
        <v>1.3333333333333333</v>
      </c>
      <c r="E411" s="828">
        <f t="shared" si="6"/>
        <v>150</v>
      </c>
    </row>
    <row r="412" spans="1:5" ht="15">
      <c r="A412" s="18" t="s">
        <v>805</v>
      </c>
      <c r="B412" s="19" t="s">
        <v>806</v>
      </c>
      <c r="C412" s="575">
        <v>0</v>
      </c>
      <c r="D412" s="830">
        <v>1.3333333333333333</v>
      </c>
      <c r="E412" s="828">
        <f t="shared" si="6"/>
        <v>0</v>
      </c>
    </row>
    <row r="413" spans="1:5" ht="15">
      <c r="A413" s="18" t="s">
        <v>807</v>
      </c>
      <c r="B413" s="19" t="s">
        <v>808</v>
      </c>
      <c r="C413" s="575">
        <v>4</v>
      </c>
      <c r="D413" s="830">
        <v>0</v>
      </c>
      <c r="E413" s="828" t="e">
        <f t="shared" si="6"/>
        <v>#DIV/0!</v>
      </c>
    </row>
    <row r="414" spans="1:5" ht="15">
      <c r="A414" s="18" t="s">
        <v>809</v>
      </c>
      <c r="B414" s="19" t="s">
        <v>810</v>
      </c>
      <c r="C414" s="575">
        <v>0</v>
      </c>
      <c r="D414" s="830">
        <v>0</v>
      </c>
      <c r="E414" s="828" t="e">
        <f t="shared" si="6"/>
        <v>#DIV/0!</v>
      </c>
    </row>
    <row r="415" spans="1:5" ht="15">
      <c r="A415" s="18" t="s">
        <v>811</v>
      </c>
      <c r="B415" s="19" t="s">
        <v>812</v>
      </c>
      <c r="C415" s="575">
        <v>0</v>
      </c>
      <c r="D415" s="830">
        <v>0</v>
      </c>
      <c r="E415" s="828" t="e">
        <f t="shared" si="6"/>
        <v>#DIV/0!</v>
      </c>
    </row>
    <row r="416" spans="1:5" ht="15">
      <c r="A416" s="18" t="s">
        <v>813</v>
      </c>
      <c r="B416" s="23" t="s">
        <v>814</v>
      </c>
      <c r="C416" s="575">
        <v>0</v>
      </c>
      <c r="D416" s="830">
        <v>0</v>
      </c>
      <c r="E416" s="828" t="e">
        <f t="shared" si="6"/>
        <v>#DIV/0!</v>
      </c>
    </row>
    <row r="417" spans="1:5" ht="15">
      <c r="A417" s="18" t="s">
        <v>815</v>
      </c>
      <c r="B417" s="19" t="s">
        <v>816</v>
      </c>
      <c r="C417" s="575">
        <v>0</v>
      </c>
      <c r="D417" s="830">
        <v>0</v>
      </c>
      <c r="E417" s="828" t="e">
        <f t="shared" si="6"/>
        <v>#DIV/0!</v>
      </c>
    </row>
    <row r="418" spans="1:5" ht="15">
      <c r="A418" s="18" t="s">
        <v>817</v>
      </c>
      <c r="B418" s="19" t="s">
        <v>818</v>
      </c>
      <c r="C418" s="575">
        <v>0</v>
      </c>
      <c r="D418" s="830">
        <v>0</v>
      </c>
      <c r="E418" s="828" t="e">
        <f t="shared" si="6"/>
        <v>#DIV/0!</v>
      </c>
    </row>
    <row r="419" spans="1:5" ht="15">
      <c r="A419" s="18" t="s">
        <v>819</v>
      </c>
      <c r="B419" s="19" t="s">
        <v>820</v>
      </c>
      <c r="C419" s="575">
        <v>0</v>
      </c>
      <c r="D419" s="830">
        <v>1.3333333333333333</v>
      </c>
      <c r="E419" s="828">
        <f t="shared" si="6"/>
        <v>0</v>
      </c>
    </row>
    <row r="420" spans="1:5" ht="15">
      <c r="A420" s="18" t="s">
        <v>821</v>
      </c>
      <c r="B420" s="19" t="s">
        <v>822</v>
      </c>
      <c r="C420" s="575">
        <v>5</v>
      </c>
      <c r="D420" s="830">
        <v>6</v>
      </c>
      <c r="E420" s="828">
        <f t="shared" si="6"/>
        <v>83.333333333333343</v>
      </c>
    </row>
    <row r="421" spans="1:5" ht="15">
      <c r="A421" s="18" t="s">
        <v>823</v>
      </c>
      <c r="B421" s="19" t="s">
        <v>824</v>
      </c>
      <c r="C421" s="575">
        <v>0</v>
      </c>
      <c r="D421" s="830">
        <v>0</v>
      </c>
      <c r="E421" s="828" t="e">
        <f t="shared" si="6"/>
        <v>#DIV/0!</v>
      </c>
    </row>
    <row r="422" spans="1:5" ht="15">
      <c r="A422" s="18" t="s">
        <v>825</v>
      </c>
      <c r="B422" s="19" t="s">
        <v>826</v>
      </c>
      <c r="C422" s="575">
        <v>0</v>
      </c>
      <c r="D422" s="830">
        <v>0</v>
      </c>
      <c r="E422" s="828" t="e">
        <f t="shared" si="6"/>
        <v>#DIV/0!</v>
      </c>
    </row>
    <row r="423" spans="1:5" ht="15">
      <c r="A423" s="18" t="s">
        <v>827</v>
      </c>
      <c r="B423" s="19" t="s">
        <v>828</v>
      </c>
      <c r="C423" s="575">
        <v>1</v>
      </c>
      <c r="D423" s="830">
        <v>0</v>
      </c>
      <c r="E423" s="828" t="e">
        <f t="shared" si="6"/>
        <v>#DIV/0!</v>
      </c>
    </row>
    <row r="424" spans="1:5" ht="15">
      <c r="A424" s="18" t="s">
        <v>829</v>
      </c>
      <c r="B424" s="19" t="s">
        <v>830</v>
      </c>
      <c r="C424" s="575">
        <v>1</v>
      </c>
      <c r="D424" s="830">
        <v>0</v>
      </c>
      <c r="E424" s="828" t="e">
        <f t="shared" si="6"/>
        <v>#DIV/0!</v>
      </c>
    </row>
    <row r="425" spans="1:5" ht="15">
      <c r="A425" s="18" t="s">
        <v>831</v>
      </c>
      <c r="B425" s="19" t="s">
        <v>832</v>
      </c>
      <c r="C425" s="575">
        <v>0</v>
      </c>
      <c r="D425" s="830">
        <v>0</v>
      </c>
      <c r="E425" s="828" t="e">
        <f t="shared" si="6"/>
        <v>#DIV/0!</v>
      </c>
    </row>
    <row r="426" spans="1:5" ht="15">
      <c r="A426" s="18" t="s">
        <v>833</v>
      </c>
      <c r="B426" s="19" t="s">
        <v>834</v>
      </c>
      <c r="C426" s="575">
        <v>0</v>
      </c>
      <c r="D426" s="830">
        <v>0</v>
      </c>
      <c r="E426" s="828" t="e">
        <f t="shared" si="6"/>
        <v>#DIV/0!</v>
      </c>
    </row>
    <row r="427" spans="1:5" ht="18">
      <c r="A427" s="602">
        <v>9</v>
      </c>
      <c r="B427" s="605" t="s">
        <v>835</v>
      </c>
      <c r="C427" s="829">
        <v>587</v>
      </c>
      <c r="D427" s="831">
        <v>354</v>
      </c>
      <c r="E427" s="828">
        <f t="shared" si="6"/>
        <v>165.81920903954804</v>
      </c>
    </row>
    <row r="428" spans="1:5" ht="15">
      <c r="A428" s="18" t="s">
        <v>836</v>
      </c>
      <c r="B428" s="23" t="s">
        <v>837</v>
      </c>
      <c r="C428" s="575">
        <v>0</v>
      </c>
      <c r="D428" s="830">
        <v>0</v>
      </c>
      <c r="E428" s="828" t="e">
        <f t="shared" si="6"/>
        <v>#DIV/0!</v>
      </c>
    </row>
    <row r="429" spans="1:5" ht="15">
      <c r="A429" s="18" t="s">
        <v>838</v>
      </c>
      <c r="B429" s="23" t="s">
        <v>839</v>
      </c>
      <c r="C429" s="575">
        <v>0</v>
      </c>
      <c r="D429" s="830">
        <v>0</v>
      </c>
      <c r="E429" s="828" t="e">
        <f t="shared" si="6"/>
        <v>#DIV/0!</v>
      </c>
    </row>
    <row r="430" spans="1:5" ht="15">
      <c r="A430" s="18" t="s">
        <v>840</v>
      </c>
      <c r="B430" s="23" t="s">
        <v>841</v>
      </c>
      <c r="C430" s="575">
        <v>16</v>
      </c>
      <c r="D430" s="830">
        <v>22.666666666666664</v>
      </c>
      <c r="E430" s="828">
        <f t="shared" si="6"/>
        <v>70.588235294117652</v>
      </c>
    </row>
    <row r="431" spans="1:5" ht="15">
      <c r="A431" s="18" t="s">
        <v>842</v>
      </c>
      <c r="B431" s="19" t="s">
        <v>843</v>
      </c>
      <c r="C431" s="575">
        <v>42</v>
      </c>
      <c r="D431" s="830">
        <v>35</v>
      </c>
      <c r="E431" s="828">
        <f t="shared" si="6"/>
        <v>120</v>
      </c>
    </row>
    <row r="432" spans="1:5" ht="15">
      <c r="A432" s="18" t="s">
        <v>844</v>
      </c>
      <c r="B432" s="19" t="s">
        <v>845</v>
      </c>
      <c r="C432" s="575">
        <v>2</v>
      </c>
      <c r="D432" s="830">
        <v>4</v>
      </c>
      <c r="E432" s="828">
        <f t="shared" si="6"/>
        <v>50</v>
      </c>
    </row>
    <row r="433" spans="1:5" ht="15">
      <c r="A433" s="18" t="s">
        <v>846</v>
      </c>
      <c r="B433" s="19" t="s">
        <v>847</v>
      </c>
      <c r="C433" s="575">
        <v>6</v>
      </c>
      <c r="D433" s="830">
        <v>8</v>
      </c>
      <c r="E433" s="828">
        <f t="shared" si="6"/>
        <v>75</v>
      </c>
    </row>
    <row r="434" spans="1:5" ht="15">
      <c r="A434" s="18" t="s">
        <v>848</v>
      </c>
      <c r="B434" s="19" t="s">
        <v>849</v>
      </c>
      <c r="C434" s="575">
        <v>46</v>
      </c>
      <c r="D434" s="830">
        <v>40</v>
      </c>
      <c r="E434" s="828">
        <f t="shared" si="6"/>
        <v>114.99999999999999</v>
      </c>
    </row>
    <row r="435" spans="1:5" ht="15">
      <c r="A435" s="18" t="s">
        <v>850</v>
      </c>
      <c r="B435" s="19" t="s">
        <v>851</v>
      </c>
      <c r="C435" s="575">
        <v>12</v>
      </c>
      <c r="D435" s="830">
        <v>17.333333333333332</v>
      </c>
      <c r="E435" s="828">
        <f t="shared" si="6"/>
        <v>69.230769230769241</v>
      </c>
    </row>
    <row r="436" spans="1:5" ht="15">
      <c r="A436" s="18" t="s">
        <v>852</v>
      </c>
      <c r="B436" s="19" t="s">
        <v>853</v>
      </c>
      <c r="C436" s="575">
        <v>169</v>
      </c>
      <c r="D436" s="830">
        <v>123</v>
      </c>
      <c r="E436" s="828">
        <f t="shared" si="6"/>
        <v>137.39837398373984</v>
      </c>
    </row>
    <row r="437" spans="1:5" ht="15">
      <c r="A437" s="18" t="s">
        <v>854</v>
      </c>
      <c r="B437" s="19" t="s">
        <v>855</v>
      </c>
      <c r="C437" s="575">
        <v>0</v>
      </c>
      <c r="D437" s="830">
        <v>1.3333333333333333</v>
      </c>
      <c r="E437" s="828">
        <f t="shared" si="6"/>
        <v>0</v>
      </c>
    </row>
    <row r="438" spans="1:5" ht="25.5">
      <c r="A438" s="18" t="s">
        <v>856</v>
      </c>
      <c r="B438" s="19" t="s">
        <v>857</v>
      </c>
      <c r="C438" s="575">
        <v>0</v>
      </c>
      <c r="D438" s="830">
        <v>0</v>
      </c>
      <c r="E438" s="828" t="e">
        <f t="shared" si="6"/>
        <v>#DIV/0!</v>
      </c>
    </row>
    <row r="439" spans="1:5" ht="15">
      <c r="A439" s="18" t="s">
        <v>858</v>
      </c>
      <c r="B439" s="19" t="s">
        <v>859</v>
      </c>
      <c r="C439" s="575">
        <v>1</v>
      </c>
      <c r="D439" s="830">
        <v>1.3333333333333333</v>
      </c>
      <c r="E439" s="828">
        <f t="shared" si="6"/>
        <v>75</v>
      </c>
    </row>
    <row r="440" spans="1:5" ht="25.5">
      <c r="A440" s="18" t="s">
        <v>860</v>
      </c>
      <c r="B440" s="19" t="s">
        <v>861</v>
      </c>
      <c r="C440" s="575">
        <v>0</v>
      </c>
      <c r="D440" s="830">
        <v>1.3333333333333333</v>
      </c>
      <c r="E440" s="828">
        <f t="shared" si="6"/>
        <v>0</v>
      </c>
    </row>
    <row r="441" spans="1:5" ht="25.5">
      <c r="A441" s="18" t="s">
        <v>862</v>
      </c>
      <c r="B441" s="19" t="s">
        <v>863</v>
      </c>
      <c r="C441" s="575">
        <v>0</v>
      </c>
      <c r="D441" s="830">
        <v>0</v>
      </c>
      <c r="E441" s="828" t="e">
        <f t="shared" si="6"/>
        <v>#DIV/0!</v>
      </c>
    </row>
    <row r="442" spans="1:5" ht="15">
      <c r="A442" s="18" t="s">
        <v>864</v>
      </c>
      <c r="B442" s="19" t="s">
        <v>865</v>
      </c>
      <c r="C442" s="575">
        <v>0</v>
      </c>
      <c r="D442" s="830">
        <v>0</v>
      </c>
      <c r="E442" s="828" t="e">
        <f t="shared" si="6"/>
        <v>#DIV/0!</v>
      </c>
    </row>
    <row r="443" spans="1:5" ht="15">
      <c r="A443" s="18" t="s">
        <v>866</v>
      </c>
      <c r="B443" s="19" t="s">
        <v>867</v>
      </c>
      <c r="C443" s="575">
        <v>0</v>
      </c>
      <c r="D443" s="830">
        <v>1.3333333333333333</v>
      </c>
      <c r="E443" s="828">
        <f t="shared" si="6"/>
        <v>0</v>
      </c>
    </row>
    <row r="444" spans="1:5" ht="15">
      <c r="A444" s="18" t="s">
        <v>868</v>
      </c>
      <c r="B444" s="19" t="s">
        <v>869</v>
      </c>
      <c r="C444" s="575">
        <v>19</v>
      </c>
      <c r="D444" s="830">
        <v>2.6666666666666665</v>
      </c>
      <c r="E444" s="828">
        <f t="shared" si="6"/>
        <v>712.5</v>
      </c>
    </row>
    <row r="445" spans="1:5" ht="15">
      <c r="A445" s="18" t="s">
        <v>870</v>
      </c>
      <c r="B445" s="19" t="s">
        <v>871</v>
      </c>
      <c r="C445" s="575">
        <v>31</v>
      </c>
      <c r="D445" s="830">
        <v>6.666666666666667</v>
      </c>
      <c r="E445" s="828">
        <f t="shared" si="6"/>
        <v>464.99999999999994</v>
      </c>
    </row>
    <row r="446" spans="1:5" ht="15">
      <c r="A446" s="18" t="s">
        <v>872</v>
      </c>
      <c r="B446" s="19" t="s">
        <v>873</v>
      </c>
      <c r="C446" s="575">
        <v>2</v>
      </c>
      <c r="D446" s="830">
        <v>8</v>
      </c>
      <c r="E446" s="828">
        <f t="shared" si="6"/>
        <v>25</v>
      </c>
    </row>
    <row r="447" spans="1:5" ht="15">
      <c r="A447" s="18" t="s">
        <v>874</v>
      </c>
      <c r="B447" s="19" t="s">
        <v>875</v>
      </c>
      <c r="C447" s="575">
        <v>10</v>
      </c>
      <c r="D447" s="830">
        <v>9.3333333333333339</v>
      </c>
      <c r="E447" s="828">
        <f t="shared" si="6"/>
        <v>107.14285714285714</v>
      </c>
    </row>
    <row r="448" spans="1:5" ht="15">
      <c r="A448" s="18" t="s">
        <v>876</v>
      </c>
      <c r="B448" s="23" t="s">
        <v>877</v>
      </c>
      <c r="C448" s="575">
        <v>0</v>
      </c>
      <c r="D448" s="830">
        <v>0</v>
      </c>
      <c r="E448" s="828" t="e">
        <f t="shared" si="6"/>
        <v>#DIV/0!</v>
      </c>
    </row>
    <row r="449" spans="1:5" ht="15">
      <c r="A449" s="18" t="s">
        <v>878</v>
      </c>
      <c r="B449" s="23" t="s">
        <v>879</v>
      </c>
      <c r="C449" s="575">
        <v>19</v>
      </c>
      <c r="D449" s="830">
        <v>2.6666666666666665</v>
      </c>
      <c r="E449" s="828">
        <f t="shared" si="6"/>
        <v>712.5</v>
      </c>
    </row>
    <row r="450" spans="1:5" ht="15">
      <c r="A450" s="18" t="s">
        <v>880</v>
      </c>
      <c r="B450" s="19" t="s">
        <v>881</v>
      </c>
      <c r="C450" s="575">
        <v>7</v>
      </c>
      <c r="D450" s="830">
        <v>2.6666666666666665</v>
      </c>
      <c r="E450" s="828">
        <f t="shared" si="6"/>
        <v>262.5</v>
      </c>
    </row>
    <row r="451" spans="1:5" ht="15">
      <c r="A451" s="18" t="s">
        <v>882</v>
      </c>
      <c r="B451" s="19" t="s">
        <v>883</v>
      </c>
      <c r="C451" s="575">
        <v>80</v>
      </c>
      <c r="D451" s="830">
        <v>16</v>
      </c>
      <c r="E451" s="828">
        <f t="shared" si="6"/>
        <v>500</v>
      </c>
    </row>
    <row r="452" spans="1:5" ht="15">
      <c r="A452" s="18" t="s">
        <v>884</v>
      </c>
      <c r="B452" s="19" t="s">
        <v>885</v>
      </c>
      <c r="C452" s="575">
        <v>1</v>
      </c>
      <c r="D452" s="830">
        <v>0</v>
      </c>
      <c r="E452" s="828" t="e">
        <f t="shared" si="6"/>
        <v>#DIV/0!</v>
      </c>
    </row>
    <row r="453" spans="1:5" ht="15">
      <c r="A453" s="18" t="s">
        <v>886</v>
      </c>
      <c r="B453" s="19" t="s">
        <v>887</v>
      </c>
      <c r="C453" s="575">
        <v>6</v>
      </c>
      <c r="D453" s="830">
        <v>1.3333333333333333</v>
      </c>
      <c r="E453" s="828">
        <f t="shared" si="6"/>
        <v>450</v>
      </c>
    </row>
    <row r="454" spans="1:5" ht="15">
      <c r="A454" s="18" t="s">
        <v>888</v>
      </c>
      <c r="B454" s="19" t="s">
        <v>889</v>
      </c>
      <c r="C454" s="575">
        <v>13</v>
      </c>
      <c r="D454" s="830">
        <v>9</v>
      </c>
      <c r="E454" s="828">
        <f t="shared" si="6"/>
        <v>144.44444444444443</v>
      </c>
    </row>
    <row r="455" spans="1:5" ht="15">
      <c r="A455" s="18" t="s">
        <v>890</v>
      </c>
      <c r="B455" s="19" t="s">
        <v>891</v>
      </c>
      <c r="C455" s="575">
        <v>92</v>
      </c>
      <c r="D455" s="830">
        <v>28</v>
      </c>
      <c r="E455" s="828">
        <f t="shared" si="6"/>
        <v>328.57142857142856</v>
      </c>
    </row>
    <row r="456" spans="1:5" ht="15">
      <c r="A456" s="18" t="s">
        <v>892</v>
      </c>
      <c r="B456" s="19" t="s">
        <v>893</v>
      </c>
      <c r="C456" s="575">
        <v>0</v>
      </c>
      <c r="D456" s="830">
        <v>0</v>
      </c>
      <c r="E456" s="828" t="e">
        <f t="shared" ref="E456:E519" si="7">C456/D456*100</f>
        <v>#DIV/0!</v>
      </c>
    </row>
    <row r="457" spans="1:5" ht="15">
      <c r="A457" s="18" t="s">
        <v>894</v>
      </c>
      <c r="B457" s="19" t="s">
        <v>895</v>
      </c>
      <c r="C457" s="575">
        <v>2</v>
      </c>
      <c r="D457" s="830">
        <v>0</v>
      </c>
      <c r="E457" s="828" t="e">
        <f t="shared" si="7"/>
        <v>#DIV/0!</v>
      </c>
    </row>
    <row r="458" spans="1:5" ht="15">
      <c r="A458" s="18" t="s">
        <v>896</v>
      </c>
      <c r="B458" s="19" t="s">
        <v>897</v>
      </c>
      <c r="C458" s="575">
        <v>8</v>
      </c>
      <c r="D458" s="830">
        <v>4</v>
      </c>
      <c r="E458" s="828">
        <f t="shared" si="7"/>
        <v>200</v>
      </c>
    </row>
    <row r="459" spans="1:5" ht="15">
      <c r="A459" s="18" t="s">
        <v>898</v>
      </c>
      <c r="B459" s="19" t="s">
        <v>899</v>
      </c>
      <c r="C459" s="575">
        <v>1</v>
      </c>
      <c r="D459" s="830">
        <v>0</v>
      </c>
      <c r="E459" s="828" t="e">
        <f t="shared" si="7"/>
        <v>#DIV/0!</v>
      </c>
    </row>
    <row r="460" spans="1:5" ht="15">
      <c r="A460" s="18" t="s">
        <v>900</v>
      </c>
      <c r="B460" s="19" t="s">
        <v>901</v>
      </c>
      <c r="C460" s="575">
        <v>0</v>
      </c>
      <c r="D460" s="830">
        <v>4</v>
      </c>
      <c r="E460" s="828">
        <f t="shared" si="7"/>
        <v>0</v>
      </c>
    </row>
    <row r="461" spans="1:5" ht="15">
      <c r="A461" s="18" t="s">
        <v>902</v>
      </c>
      <c r="B461" s="19" t="s">
        <v>903</v>
      </c>
      <c r="C461" s="575">
        <v>2</v>
      </c>
      <c r="D461" s="830">
        <v>4</v>
      </c>
      <c r="E461" s="828">
        <f t="shared" si="7"/>
        <v>50</v>
      </c>
    </row>
    <row r="462" spans="1:5" ht="36">
      <c r="A462" s="602">
        <v>10</v>
      </c>
      <c r="B462" s="605" t="s">
        <v>904</v>
      </c>
      <c r="C462" s="829">
        <v>318</v>
      </c>
      <c r="D462" s="831">
        <v>433</v>
      </c>
      <c r="E462" s="828">
        <f t="shared" si="7"/>
        <v>73.441108545034638</v>
      </c>
    </row>
    <row r="463" spans="1:5" ht="15">
      <c r="A463" s="18" t="s">
        <v>905</v>
      </c>
      <c r="B463" s="19" t="s">
        <v>906</v>
      </c>
      <c r="C463" s="575">
        <v>0</v>
      </c>
      <c r="D463" s="830">
        <v>0</v>
      </c>
      <c r="E463" s="828" t="e">
        <f t="shared" si="7"/>
        <v>#DIV/0!</v>
      </c>
    </row>
    <row r="464" spans="1:5" ht="15">
      <c r="A464" s="18" t="s">
        <v>907</v>
      </c>
      <c r="B464" s="19" t="s">
        <v>908</v>
      </c>
      <c r="C464" s="575">
        <v>0</v>
      </c>
      <c r="D464" s="830">
        <v>0</v>
      </c>
      <c r="E464" s="828" t="e">
        <f t="shared" si="7"/>
        <v>#DIV/0!</v>
      </c>
    </row>
    <row r="465" spans="1:5" ht="15">
      <c r="A465" s="18" t="s">
        <v>909</v>
      </c>
      <c r="B465" s="23" t="s">
        <v>910</v>
      </c>
      <c r="C465" s="575">
        <v>0</v>
      </c>
      <c r="D465" s="830">
        <v>0</v>
      </c>
      <c r="E465" s="828" t="e">
        <f t="shared" si="7"/>
        <v>#DIV/0!</v>
      </c>
    </row>
    <row r="466" spans="1:5" ht="15">
      <c r="A466" s="18" t="s">
        <v>911</v>
      </c>
      <c r="B466" s="23" t="s">
        <v>912</v>
      </c>
      <c r="C466" s="575">
        <v>0</v>
      </c>
      <c r="D466" s="830">
        <v>0</v>
      </c>
      <c r="E466" s="828" t="e">
        <f t="shared" si="7"/>
        <v>#DIV/0!</v>
      </c>
    </row>
    <row r="467" spans="1:5" ht="15">
      <c r="A467" s="18" t="s">
        <v>913</v>
      </c>
      <c r="B467" s="19" t="s">
        <v>914</v>
      </c>
      <c r="C467" s="575">
        <v>16</v>
      </c>
      <c r="D467" s="830">
        <v>33.333333333333329</v>
      </c>
      <c r="E467" s="828">
        <f t="shared" si="7"/>
        <v>48.000000000000007</v>
      </c>
    </row>
    <row r="468" spans="1:5" ht="15">
      <c r="A468" s="18" t="s">
        <v>915</v>
      </c>
      <c r="B468" s="23" t="s">
        <v>916</v>
      </c>
      <c r="C468" s="575">
        <v>0</v>
      </c>
      <c r="D468" s="830">
        <v>0</v>
      </c>
      <c r="E468" s="828" t="e">
        <f t="shared" si="7"/>
        <v>#DIV/0!</v>
      </c>
    </row>
    <row r="469" spans="1:5" ht="15">
      <c r="A469" s="18" t="s">
        <v>917</v>
      </c>
      <c r="B469" s="23" t="s">
        <v>918</v>
      </c>
      <c r="C469" s="575">
        <v>0</v>
      </c>
      <c r="D469" s="830">
        <v>0</v>
      </c>
      <c r="E469" s="828" t="e">
        <f t="shared" si="7"/>
        <v>#DIV/0!</v>
      </c>
    </row>
    <row r="470" spans="1:5" ht="15">
      <c r="A470" s="18" t="s">
        <v>919</v>
      </c>
      <c r="B470" s="23" t="s">
        <v>920</v>
      </c>
      <c r="C470" s="575">
        <v>0</v>
      </c>
      <c r="D470" s="830">
        <v>2.6666666666666665</v>
      </c>
      <c r="E470" s="828">
        <f t="shared" si="7"/>
        <v>0</v>
      </c>
    </row>
    <row r="471" spans="1:5" ht="15">
      <c r="A471" s="18" t="s">
        <v>921</v>
      </c>
      <c r="B471" s="23" t="s">
        <v>922</v>
      </c>
      <c r="C471" s="575">
        <v>10</v>
      </c>
      <c r="D471" s="830">
        <v>18</v>
      </c>
      <c r="E471" s="828">
        <f t="shared" si="7"/>
        <v>55.555555555555557</v>
      </c>
    </row>
    <row r="472" spans="1:5" ht="15">
      <c r="A472" s="18" t="s">
        <v>923</v>
      </c>
      <c r="B472" s="23" t="s">
        <v>924</v>
      </c>
      <c r="C472" s="575">
        <v>5</v>
      </c>
      <c r="D472" s="830">
        <v>18</v>
      </c>
      <c r="E472" s="828">
        <f t="shared" si="7"/>
        <v>27.777777777777779</v>
      </c>
    </row>
    <row r="473" spans="1:5" ht="15">
      <c r="A473" s="18" t="s">
        <v>925</v>
      </c>
      <c r="B473" s="23" t="s">
        <v>926</v>
      </c>
      <c r="C473" s="575">
        <v>92</v>
      </c>
      <c r="D473" s="830">
        <v>170</v>
      </c>
      <c r="E473" s="828">
        <f t="shared" si="7"/>
        <v>54.117647058823529</v>
      </c>
    </row>
    <row r="474" spans="1:5" ht="15">
      <c r="A474" s="18" t="s">
        <v>927</v>
      </c>
      <c r="B474" s="19" t="s">
        <v>928</v>
      </c>
      <c r="C474" s="575">
        <v>0</v>
      </c>
      <c r="D474" s="830">
        <v>0</v>
      </c>
      <c r="E474" s="828" t="e">
        <f t="shared" si="7"/>
        <v>#DIV/0!</v>
      </c>
    </row>
    <row r="475" spans="1:5" ht="15">
      <c r="A475" s="18" t="s">
        <v>929</v>
      </c>
      <c r="B475" s="19" t="s">
        <v>930</v>
      </c>
      <c r="C475" s="575">
        <v>0</v>
      </c>
      <c r="D475" s="830">
        <v>1.3333333333333333</v>
      </c>
      <c r="E475" s="828">
        <f t="shared" si="7"/>
        <v>0</v>
      </c>
    </row>
    <row r="476" spans="1:5" ht="15">
      <c r="A476" s="18" t="s">
        <v>931</v>
      </c>
      <c r="B476" s="23" t="s">
        <v>932</v>
      </c>
      <c r="C476" s="575">
        <v>1</v>
      </c>
      <c r="D476" s="830">
        <v>1</v>
      </c>
      <c r="E476" s="828">
        <f t="shared" si="7"/>
        <v>100</v>
      </c>
    </row>
    <row r="477" spans="1:5" ht="25.5">
      <c r="A477" s="18" t="s">
        <v>933</v>
      </c>
      <c r="B477" s="23" t="s">
        <v>934</v>
      </c>
      <c r="C477" s="575">
        <v>1</v>
      </c>
      <c r="D477" s="830">
        <v>1</v>
      </c>
      <c r="E477" s="828">
        <f t="shared" si="7"/>
        <v>100</v>
      </c>
    </row>
    <row r="478" spans="1:5" ht="15">
      <c r="A478" s="18" t="s">
        <v>935</v>
      </c>
      <c r="B478" s="23" t="s">
        <v>936</v>
      </c>
      <c r="C478" s="575">
        <v>0</v>
      </c>
      <c r="D478" s="830">
        <v>0</v>
      </c>
      <c r="E478" s="828" t="e">
        <f t="shared" si="7"/>
        <v>#DIV/0!</v>
      </c>
    </row>
    <row r="479" spans="1:5" ht="15">
      <c r="A479" s="18" t="s">
        <v>937</v>
      </c>
      <c r="B479" s="23" t="s">
        <v>938</v>
      </c>
      <c r="C479" s="575">
        <v>0</v>
      </c>
      <c r="D479" s="830">
        <v>1.3333333333333333</v>
      </c>
      <c r="E479" s="828">
        <f t="shared" si="7"/>
        <v>0</v>
      </c>
    </row>
    <row r="480" spans="1:5" ht="15">
      <c r="A480" s="18" t="s">
        <v>939</v>
      </c>
      <c r="B480" s="23" t="s">
        <v>940</v>
      </c>
      <c r="C480" s="575">
        <v>1</v>
      </c>
      <c r="D480" s="830">
        <v>8</v>
      </c>
      <c r="E480" s="828">
        <f t="shared" si="7"/>
        <v>12.5</v>
      </c>
    </row>
    <row r="481" spans="1:5" ht="15">
      <c r="A481" s="18" t="s">
        <v>941</v>
      </c>
      <c r="B481" s="23" t="s">
        <v>942</v>
      </c>
      <c r="C481" s="575">
        <v>0</v>
      </c>
      <c r="D481" s="830">
        <v>0</v>
      </c>
      <c r="E481" s="828" t="e">
        <f t="shared" si="7"/>
        <v>#DIV/0!</v>
      </c>
    </row>
    <row r="482" spans="1:5" ht="15">
      <c r="A482" s="18" t="s">
        <v>943</v>
      </c>
      <c r="B482" s="19" t="s">
        <v>944</v>
      </c>
      <c r="C482" s="575">
        <v>28</v>
      </c>
      <c r="D482" s="830">
        <v>37</v>
      </c>
      <c r="E482" s="828">
        <f t="shared" si="7"/>
        <v>75.675675675675677</v>
      </c>
    </row>
    <row r="483" spans="1:5" ht="15">
      <c r="A483" s="18" t="s">
        <v>945</v>
      </c>
      <c r="B483" s="19" t="s">
        <v>946</v>
      </c>
      <c r="C483" s="575">
        <v>47</v>
      </c>
      <c r="D483" s="830">
        <v>67</v>
      </c>
      <c r="E483" s="828">
        <f t="shared" si="7"/>
        <v>70.149253731343293</v>
      </c>
    </row>
    <row r="484" spans="1:5" ht="15">
      <c r="A484" s="18" t="s">
        <v>947</v>
      </c>
      <c r="B484" s="19" t="s">
        <v>948</v>
      </c>
      <c r="C484" s="575">
        <v>0</v>
      </c>
      <c r="D484" s="830">
        <v>2.6666666666666665</v>
      </c>
      <c r="E484" s="828">
        <f t="shared" si="7"/>
        <v>0</v>
      </c>
    </row>
    <row r="485" spans="1:5" ht="15">
      <c r="A485" s="18" t="s">
        <v>949</v>
      </c>
      <c r="B485" s="19" t="s">
        <v>950</v>
      </c>
      <c r="C485" s="575">
        <v>23</v>
      </c>
      <c r="D485" s="830">
        <v>12</v>
      </c>
      <c r="E485" s="828">
        <f t="shared" si="7"/>
        <v>191.66666666666669</v>
      </c>
    </row>
    <row r="486" spans="1:5" ht="15">
      <c r="A486" s="18" t="s">
        <v>951</v>
      </c>
      <c r="B486" s="19" t="s">
        <v>952</v>
      </c>
      <c r="C486" s="575">
        <v>23</v>
      </c>
      <c r="D486" s="830">
        <v>44</v>
      </c>
      <c r="E486" s="828">
        <f t="shared" si="7"/>
        <v>52.272727272727273</v>
      </c>
    </row>
    <row r="487" spans="1:5" ht="15">
      <c r="A487" s="18" t="s">
        <v>953</v>
      </c>
      <c r="B487" s="23" t="s">
        <v>954</v>
      </c>
      <c r="C487" s="575">
        <v>2</v>
      </c>
      <c r="D487" s="830">
        <v>0</v>
      </c>
      <c r="E487" s="828" t="e">
        <f t="shared" si="7"/>
        <v>#DIV/0!</v>
      </c>
    </row>
    <row r="488" spans="1:5" ht="15">
      <c r="A488" s="18" t="s">
        <v>955</v>
      </c>
      <c r="B488" s="23" t="s">
        <v>956</v>
      </c>
      <c r="C488" s="575">
        <v>23</v>
      </c>
      <c r="D488" s="830">
        <v>2</v>
      </c>
      <c r="E488" s="828">
        <f t="shared" si="7"/>
        <v>1150</v>
      </c>
    </row>
    <row r="489" spans="1:5" ht="15">
      <c r="A489" s="18" t="s">
        <v>957</v>
      </c>
      <c r="B489" s="19" t="s">
        <v>958</v>
      </c>
      <c r="C489" s="575">
        <v>8</v>
      </c>
      <c r="D489" s="830">
        <v>5.333333333333333</v>
      </c>
      <c r="E489" s="828">
        <f t="shared" si="7"/>
        <v>150</v>
      </c>
    </row>
    <row r="490" spans="1:5" ht="15">
      <c r="A490" s="18" t="s">
        <v>959</v>
      </c>
      <c r="B490" s="19" t="s">
        <v>960</v>
      </c>
      <c r="C490" s="575">
        <v>38</v>
      </c>
      <c r="D490" s="830">
        <v>8</v>
      </c>
      <c r="E490" s="828">
        <f t="shared" si="7"/>
        <v>475</v>
      </c>
    </row>
    <row r="491" spans="1:5" ht="18">
      <c r="A491" s="602">
        <v>11</v>
      </c>
      <c r="B491" s="605" t="s">
        <v>961</v>
      </c>
      <c r="C491" s="829">
        <v>1592</v>
      </c>
      <c r="D491" s="831">
        <v>7985</v>
      </c>
      <c r="E491" s="828">
        <f t="shared" si="7"/>
        <v>19.937382592360674</v>
      </c>
    </row>
    <row r="492" spans="1:5" ht="15">
      <c r="A492" s="18" t="s">
        <v>962</v>
      </c>
      <c r="B492" s="19" t="s">
        <v>963</v>
      </c>
      <c r="C492" s="575">
        <v>0</v>
      </c>
      <c r="D492" s="830">
        <v>0</v>
      </c>
      <c r="E492" s="828" t="e">
        <f t="shared" si="7"/>
        <v>#DIV/0!</v>
      </c>
    </row>
    <row r="493" spans="1:5" ht="15">
      <c r="A493" s="18" t="s">
        <v>964</v>
      </c>
      <c r="B493" s="19" t="s">
        <v>965</v>
      </c>
      <c r="C493" s="575">
        <v>0</v>
      </c>
      <c r="D493" s="830">
        <v>0</v>
      </c>
      <c r="E493" s="828" t="e">
        <f t="shared" si="7"/>
        <v>#DIV/0!</v>
      </c>
    </row>
    <row r="494" spans="1:5" ht="15">
      <c r="A494" s="18" t="s">
        <v>966</v>
      </c>
      <c r="B494" s="19" t="s">
        <v>967</v>
      </c>
      <c r="C494" s="575">
        <v>4</v>
      </c>
      <c r="D494" s="830">
        <v>8</v>
      </c>
      <c r="E494" s="828">
        <f t="shared" si="7"/>
        <v>50</v>
      </c>
    </row>
    <row r="495" spans="1:5" ht="15">
      <c r="A495" s="18" t="s">
        <v>968</v>
      </c>
      <c r="B495" s="19" t="s">
        <v>969</v>
      </c>
      <c r="C495" s="575">
        <v>5</v>
      </c>
      <c r="D495" s="830">
        <v>22.666666666666664</v>
      </c>
      <c r="E495" s="828">
        <f t="shared" si="7"/>
        <v>22.058823529411768</v>
      </c>
    </row>
    <row r="496" spans="1:5" ht="15">
      <c r="A496" s="18" t="s">
        <v>970</v>
      </c>
      <c r="B496" s="19" t="s">
        <v>971</v>
      </c>
      <c r="C496" s="575">
        <v>52</v>
      </c>
      <c r="D496" s="830">
        <v>50.666666666666671</v>
      </c>
      <c r="E496" s="828">
        <f t="shared" si="7"/>
        <v>102.63157894736841</v>
      </c>
    </row>
    <row r="497" spans="1:5" ht="15">
      <c r="A497" s="18" t="s">
        <v>972</v>
      </c>
      <c r="B497" s="19" t="s">
        <v>973</v>
      </c>
      <c r="C497" s="575">
        <v>5</v>
      </c>
      <c r="D497" s="830">
        <v>9.3333333333333339</v>
      </c>
      <c r="E497" s="828">
        <f t="shared" si="7"/>
        <v>53.571428571428569</v>
      </c>
    </row>
    <row r="498" spans="1:5" ht="25.5">
      <c r="A498" s="18" t="s">
        <v>974</v>
      </c>
      <c r="B498" s="19" t="s">
        <v>975</v>
      </c>
      <c r="C498" s="575">
        <v>9</v>
      </c>
      <c r="D498" s="830">
        <v>14.666666666666668</v>
      </c>
      <c r="E498" s="828">
        <f t="shared" si="7"/>
        <v>61.363636363636353</v>
      </c>
    </row>
    <row r="499" spans="1:5" ht="15">
      <c r="A499" s="18" t="s">
        <v>976</v>
      </c>
      <c r="B499" s="19" t="s">
        <v>977</v>
      </c>
      <c r="C499" s="575">
        <v>102</v>
      </c>
      <c r="D499" s="830">
        <v>95</v>
      </c>
      <c r="E499" s="828">
        <f t="shared" si="7"/>
        <v>107.36842105263158</v>
      </c>
    </row>
    <row r="500" spans="1:5" ht="15">
      <c r="A500" s="18" t="s">
        <v>978</v>
      </c>
      <c r="B500" s="19" t="s">
        <v>979</v>
      </c>
      <c r="C500" s="575">
        <v>1</v>
      </c>
      <c r="D500" s="830">
        <v>1.3333333333333333</v>
      </c>
      <c r="E500" s="828">
        <f t="shared" si="7"/>
        <v>75</v>
      </c>
    </row>
    <row r="501" spans="1:5" ht="15">
      <c r="A501" s="18" t="s">
        <v>980</v>
      </c>
      <c r="B501" s="19" t="s">
        <v>981</v>
      </c>
      <c r="C501" s="575">
        <v>7</v>
      </c>
      <c r="D501" s="830">
        <v>4</v>
      </c>
      <c r="E501" s="828">
        <f t="shared" si="7"/>
        <v>175</v>
      </c>
    </row>
    <row r="502" spans="1:5" ht="15">
      <c r="A502" s="18" t="s">
        <v>982</v>
      </c>
      <c r="B502" s="19" t="s">
        <v>983</v>
      </c>
      <c r="C502" s="575">
        <v>2</v>
      </c>
      <c r="D502" s="830">
        <v>4</v>
      </c>
      <c r="E502" s="828">
        <f t="shared" si="7"/>
        <v>50</v>
      </c>
    </row>
    <row r="503" spans="1:5" ht="15">
      <c r="A503" s="18" t="s">
        <v>984</v>
      </c>
      <c r="B503" s="19" t="s">
        <v>985</v>
      </c>
      <c r="C503" s="575">
        <v>14</v>
      </c>
      <c r="D503" s="830">
        <v>17.333333333333332</v>
      </c>
      <c r="E503" s="828">
        <f t="shared" si="7"/>
        <v>80.769230769230774</v>
      </c>
    </row>
    <row r="504" spans="1:5" ht="15">
      <c r="A504" s="18" t="s">
        <v>986</v>
      </c>
      <c r="B504" s="19" t="s">
        <v>987</v>
      </c>
      <c r="C504" s="575">
        <v>42</v>
      </c>
      <c r="D504" s="830">
        <v>82</v>
      </c>
      <c r="E504" s="828">
        <f t="shared" si="7"/>
        <v>51.219512195121951</v>
      </c>
    </row>
    <row r="505" spans="1:5" ht="15">
      <c r="A505" s="18" t="s">
        <v>988</v>
      </c>
      <c r="B505" s="19" t="s">
        <v>989</v>
      </c>
      <c r="C505" s="575">
        <v>177</v>
      </c>
      <c r="D505" s="830">
        <v>150</v>
      </c>
      <c r="E505" s="828">
        <f t="shared" si="7"/>
        <v>118</v>
      </c>
    </row>
    <row r="506" spans="1:5" ht="15">
      <c r="A506" s="18" t="s">
        <v>990</v>
      </c>
      <c r="B506" s="19" t="s">
        <v>991</v>
      </c>
      <c r="C506" s="575">
        <v>1</v>
      </c>
      <c r="D506" s="830">
        <v>2.6666666666666665</v>
      </c>
      <c r="E506" s="828">
        <f t="shared" si="7"/>
        <v>37.5</v>
      </c>
    </row>
    <row r="507" spans="1:5" ht="15">
      <c r="A507" s="18" t="s">
        <v>992</v>
      </c>
      <c r="B507" s="19" t="s">
        <v>993</v>
      </c>
      <c r="C507" s="575">
        <v>13</v>
      </c>
      <c r="D507" s="830">
        <v>9.3333333333333339</v>
      </c>
      <c r="E507" s="828">
        <f t="shared" si="7"/>
        <v>139.28571428571428</v>
      </c>
    </row>
    <row r="508" spans="1:5" ht="15">
      <c r="A508" s="18" t="s">
        <v>994</v>
      </c>
      <c r="B508" s="19" t="s">
        <v>995</v>
      </c>
      <c r="C508" s="575">
        <v>0</v>
      </c>
      <c r="D508" s="830">
        <v>1.3333333333333333</v>
      </c>
      <c r="E508" s="828">
        <f t="shared" si="7"/>
        <v>0</v>
      </c>
    </row>
    <row r="509" spans="1:5" ht="15">
      <c r="A509" s="18" t="s">
        <v>996</v>
      </c>
      <c r="B509" s="19" t="s">
        <v>997</v>
      </c>
      <c r="C509" s="575">
        <v>0</v>
      </c>
      <c r="D509" s="830">
        <v>0</v>
      </c>
      <c r="E509" s="828" t="e">
        <f t="shared" si="7"/>
        <v>#DIV/0!</v>
      </c>
    </row>
    <row r="510" spans="1:5" ht="15">
      <c r="A510" s="18" t="s">
        <v>998</v>
      </c>
      <c r="B510" s="19" t="s">
        <v>999</v>
      </c>
      <c r="C510" s="575">
        <v>0</v>
      </c>
      <c r="D510" s="830">
        <v>1.3333333333333333</v>
      </c>
      <c r="E510" s="828">
        <f t="shared" si="7"/>
        <v>0</v>
      </c>
    </row>
    <row r="511" spans="1:5" ht="15">
      <c r="A511" s="18" t="s">
        <v>1000</v>
      </c>
      <c r="B511" s="19" t="s">
        <v>1001</v>
      </c>
      <c r="C511" s="575">
        <v>14</v>
      </c>
      <c r="D511" s="830">
        <v>16</v>
      </c>
      <c r="E511" s="828">
        <f t="shared" si="7"/>
        <v>87.5</v>
      </c>
    </row>
    <row r="512" spans="1:5" ht="15">
      <c r="A512" s="18" t="s">
        <v>1002</v>
      </c>
      <c r="B512" s="19" t="s">
        <v>1003</v>
      </c>
      <c r="C512" s="575">
        <v>82</v>
      </c>
      <c r="D512" s="830">
        <v>130</v>
      </c>
      <c r="E512" s="828">
        <f t="shared" si="7"/>
        <v>63.076923076923073</v>
      </c>
    </row>
    <row r="513" spans="1:5" ht="15">
      <c r="A513" s="18" t="s">
        <v>1004</v>
      </c>
      <c r="B513" s="19" t="s">
        <v>1005</v>
      </c>
      <c r="C513" s="575">
        <v>0</v>
      </c>
      <c r="D513" s="830">
        <v>0</v>
      </c>
      <c r="E513" s="828" t="e">
        <f t="shared" si="7"/>
        <v>#DIV/0!</v>
      </c>
    </row>
    <row r="514" spans="1:5" ht="15">
      <c r="A514" s="18" t="s">
        <v>1006</v>
      </c>
      <c r="B514" s="19" t="s">
        <v>1007</v>
      </c>
      <c r="C514" s="575">
        <v>10</v>
      </c>
      <c r="D514" s="830">
        <v>5.333333333333333</v>
      </c>
      <c r="E514" s="828">
        <f t="shared" si="7"/>
        <v>187.5</v>
      </c>
    </row>
    <row r="515" spans="1:5" ht="15">
      <c r="A515" s="18" t="s">
        <v>1008</v>
      </c>
      <c r="B515" s="19" t="s">
        <v>1009</v>
      </c>
      <c r="C515" s="575">
        <v>8</v>
      </c>
      <c r="D515" s="830">
        <v>5.333333333333333</v>
      </c>
      <c r="E515" s="828">
        <f t="shared" si="7"/>
        <v>150</v>
      </c>
    </row>
    <row r="516" spans="1:5" ht="15">
      <c r="A516" s="18" t="s">
        <v>1010</v>
      </c>
      <c r="B516" s="19" t="s">
        <v>1011</v>
      </c>
      <c r="C516" s="575">
        <v>1</v>
      </c>
      <c r="D516" s="830">
        <v>6.666666666666667</v>
      </c>
      <c r="E516" s="828">
        <f t="shared" si="7"/>
        <v>15</v>
      </c>
    </row>
    <row r="517" spans="1:5" ht="15">
      <c r="A517" s="18" t="s">
        <v>1012</v>
      </c>
      <c r="B517" s="19" t="s">
        <v>1013</v>
      </c>
      <c r="C517" s="575">
        <v>693</v>
      </c>
      <c r="D517" s="830">
        <v>7098.6666666666661</v>
      </c>
      <c r="E517" s="828">
        <f t="shared" si="7"/>
        <v>9.7623966942148765</v>
      </c>
    </row>
    <row r="518" spans="1:5" ht="15">
      <c r="A518" s="18" t="s">
        <v>1014</v>
      </c>
      <c r="B518" s="19" t="s">
        <v>1015</v>
      </c>
      <c r="C518" s="575">
        <v>7</v>
      </c>
      <c r="D518" s="830">
        <v>10.666666666666666</v>
      </c>
      <c r="E518" s="828">
        <f t="shared" si="7"/>
        <v>65.625</v>
      </c>
    </row>
    <row r="519" spans="1:5" ht="15">
      <c r="A519" s="18" t="s">
        <v>1016</v>
      </c>
      <c r="B519" s="19" t="s">
        <v>1017</v>
      </c>
      <c r="C519" s="575">
        <v>55</v>
      </c>
      <c r="D519" s="830">
        <v>41</v>
      </c>
      <c r="E519" s="828">
        <f t="shared" si="7"/>
        <v>134.14634146341464</v>
      </c>
    </row>
    <row r="520" spans="1:5" ht="15">
      <c r="A520" s="18" t="s">
        <v>1018</v>
      </c>
      <c r="B520" s="19" t="s">
        <v>1019</v>
      </c>
      <c r="C520" s="575">
        <v>18</v>
      </c>
      <c r="D520" s="830">
        <v>30.666666666666664</v>
      </c>
      <c r="E520" s="828">
        <f t="shared" ref="E520:E583" si="8">C520/D520*100</f>
        <v>58.695652173913047</v>
      </c>
    </row>
    <row r="521" spans="1:5" ht="15">
      <c r="A521" s="18" t="s">
        <v>1020</v>
      </c>
      <c r="B521" s="19" t="s">
        <v>1021</v>
      </c>
      <c r="C521" s="575">
        <v>98</v>
      </c>
      <c r="D521" s="830">
        <v>63</v>
      </c>
      <c r="E521" s="828">
        <f t="shared" si="8"/>
        <v>155.55555555555557</v>
      </c>
    </row>
    <row r="522" spans="1:5" ht="15">
      <c r="A522" s="18" t="s">
        <v>1022</v>
      </c>
      <c r="B522" s="19" t="s">
        <v>1023</v>
      </c>
      <c r="C522" s="575">
        <v>74</v>
      </c>
      <c r="D522" s="830">
        <v>59</v>
      </c>
      <c r="E522" s="828">
        <f t="shared" si="8"/>
        <v>125.42372881355932</v>
      </c>
    </row>
    <row r="523" spans="1:5" ht="15">
      <c r="A523" s="18" t="s">
        <v>1024</v>
      </c>
      <c r="B523" s="19" t="s">
        <v>1025</v>
      </c>
      <c r="C523" s="575">
        <v>7</v>
      </c>
      <c r="D523" s="830">
        <v>8</v>
      </c>
      <c r="E523" s="828">
        <f t="shared" si="8"/>
        <v>87.5</v>
      </c>
    </row>
    <row r="524" spans="1:5" ht="15">
      <c r="A524" s="18" t="s">
        <v>1026</v>
      </c>
      <c r="B524" s="19" t="s">
        <v>1027</v>
      </c>
      <c r="C524" s="575">
        <v>66</v>
      </c>
      <c r="D524" s="830">
        <v>22</v>
      </c>
      <c r="E524" s="828">
        <f t="shared" si="8"/>
        <v>300</v>
      </c>
    </row>
    <row r="525" spans="1:5" ht="15">
      <c r="A525" s="18" t="s">
        <v>1028</v>
      </c>
      <c r="B525" s="19" t="s">
        <v>1029</v>
      </c>
      <c r="C525" s="575">
        <v>0</v>
      </c>
      <c r="D525" s="830">
        <v>1.3333333333333333</v>
      </c>
      <c r="E525" s="828">
        <f t="shared" si="8"/>
        <v>0</v>
      </c>
    </row>
    <row r="526" spans="1:5" ht="15">
      <c r="A526" s="18" t="s">
        <v>1030</v>
      </c>
      <c r="B526" s="19" t="s">
        <v>1031</v>
      </c>
      <c r="C526" s="575">
        <v>10</v>
      </c>
      <c r="D526" s="830">
        <v>6.666666666666667</v>
      </c>
      <c r="E526" s="828">
        <f t="shared" si="8"/>
        <v>150</v>
      </c>
    </row>
    <row r="527" spans="1:5" ht="15">
      <c r="A527" s="18" t="s">
        <v>1032</v>
      </c>
      <c r="B527" s="19" t="s">
        <v>1033</v>
      </c>
      <c r="C527" s="575">
        <v>15</v>
      </c>
      <c r="D527" s="830">
        <v>6.666666666666667</v>
      </c>
      <c r="E527" s="828">
        <f t="shared" si="8"/>
        <v>225</v>
      </c>
    </row>
    <row r="528" spans="1:5" ht="15">
      <c r="A528" s="18" t="s">
        <v>1034</v>
      </c>
      <c r="B528" s="19" t="s">
        <v>1035</v>
      </c>
      <c r="C528" s="575">
        <v>0</v>
      </c>
      <c r="D528" s="830">
        <v>0</v>
      </c>
      <c r="E528" s="828" t="e">
        <f t="shared" si="8"/>
        <v>#DIV/0!</v>
      </c>
    </row>
    <row r="529" spans="1:5" ht="18">
      <c r="A529" s="602">
        <v>12</v>
      </c>
      <c r="B529" s="605" t="s">
        <v>1036</v>
      </c>
      <c r="C529" s="829">
        <v>354</v>
      </c>
      <c r="D529" s="831">
        <v>272</v>
      </c>
      <c r="E529" s="828">
        <f t="shared" si="8"/>
        <v>130.14705882352942</v>
      </c>
    </row>
    <row r="530" spans="1:5" ht="15">
      <c r="A530" s="18" t="s">
        <v>1037</v>
      </c>
      <c r="B530" s="23" t="s">
        <v>1038</v>
      </c>
      <c r="C530" s="575">
        <v>1</v>
      </c>
      <c r="D530" s="830">
        <v>5.333333333333333</v>
      </c>
      <c r="E530" s="828">
        <f t="shared" si="8"/>
        <v>18.75</v>
      </c>
    </row>
    <row r="531" spans="1:5" ht="15">
      <c r="A531" s="18" t="s">
        <v>1039</v>
      </c>
      <c r="B531" s="23" t="s">
        <v>1040</v>
      </c>
      <c r="C531" s="575">
        <v>49</v>
      </c>
      <c r="D531" s="830">
        <v>40</v>
      </c>
      <c r="E531" s="828">
        <f t="shared" si="8"/>
        <v>122.50000000000001</v>
      </c>
    </row>
    <row r="532" spans="1:5" ht="15">
      <c r="A532" s="18" t="s">
        <v>1041</v>
      </c>
      <c r="B532" s="19" t="s">
        <v>1042</v>
      </c>
      <c r="C532" s="575">
        <v>1</v>
      </c>
      <c r="D532" s="830">
        <v>5.333333333333333</v>
      </c>
      <c r="E532" s="828">
        <f t="shared" si="8"/>
        <v>18.75</v>
      </c>
    </row>
    <row r="533" spans="1:5" ht="15">
      <c r="A533" s="18" t="s">
        <v>1043</v>
      </c>
      <c r="B533" s="19" t="s">
        <v>1044</v>
      </c>
      <c r="C533" s="575">
        <v>52</v>
      </c>
      <c r="D533" s="830">
        <v>51</v>
      </c>
      <c r="E533" s="828">
        <f t="shared" si="8"/>
        <v>101.96078431372548</v>
      </c>
    </row>
    <row r="534" spans="1:5" ht="15">
      <c r="A534" s="18" t="s">
        <v>1045</v>
      </c>
      <c r="B534" s="19" t="s">
        <v>1046</v>
      </c>
      <c r="C534" s="575">
        <v>10</v>
      </c>
      <c r="D534" s="830">
        <v>20</v>
      </c>
      <c r="E534" s="828">
        <f t="shared" si="8"/>
        <v>50</v>
      </c>
    </row>
    <row r="535" spans="1:5" ht="15">
      <c r="A535" s="18" t="s">
        <v>1047</v>
      </c>
      <c r="B535" s="19" t="s">
        <v>1048</v>
      </c>
      <c r="C535" s="575">
        <v>43</v>
      </c>
      <c r="D535" s="830">
        <v>57</v>
      </c>
      <c r="E535" s="828">
        <f t="shared" si="8"/>
        <v>75.438596491228068</v>
      </c>
    </row>
    <row r="536" spans="1:5" ht="15">
      <c r="A536" s="18" t="s">
        <v>1049</v>
      </c>
      <c r="B536" s="19" t="s">
        <v>1050</v>
      </c>
      <c r="C536" s="575">
        <v>58</v>
      </c>
      <c r="D536" s="830">
        <v>50</v>
      </c>
      <c r="E536" s="828">
        <f t="shared" si="8"/>
        <v>115.99999999999999</v>
      </c>
    </row>
    <row r="537" spans="1:5" ht="15">
      <c r="A537" s="18" t="s">
        <v>1051</v>
      </c>
      <c r="B537" s="19" t="s">
        <v>1052</v>
      </c>
      <c r="C537" s="575">
        <v>0</v>
      </c>
      <c r="D537" s="830">
        <v>1.3333333333333333</v>
      </c>
      <c r="E537" s="828">
        <f t="shared" si="8"/>
        <v>0</v>
      </c>
    </row>
    <row r="538" spans="1:5" ht="15">
      <c r="A538" s="18" t="s">
        <v>1053</v>
      </c>
      <c r="B538" s="19" t="s">
        <v>1054</v>
      </c>
      <c r="C538" s="575">
        <v>5</v>
      </c>
      <c r="D538" s="830">
        <v>0</v>
      </c>
      <c r="E538" s="828" t="e">
        <f t="shared" si="8"/>
        <v>#DIV/0!</v>
      </c>
    </row>
    <row r="539" spans="1:5" ht="15">
      <c r="A539" s="18" t="s">
        <v>1055</v>
      </c>
      <c r="B539" s="19" t="s">
        <v>1056</v>
      </c>
      <c r="C539" s="575">
        <v>0</v>
      </c>
      <c r="D539" s="830">
        <v>0</v>
      </c>
      <c r="E539" s="828" t="e">
        <f t="shared" si="8"/>
        <v>#DIV/0!</v>
      </c>
    </row>
    <row r="540" spans="1:5" ht="15">
      <c r="A540" s="18" t="s">
        <v>1057</v>
      </c>
      <c r="B540" s="19" t="s">
        <v>1058</v>
      </c>
      <c r="C540" s="575">
        <v>6</v>
      </c>
      <c r="D540" s="830">
        <v>10</v>
      </c>
      <c r="E540" s="828">
        <f t="shared" si="8"/>
        <v>60</v>
      </c>
    </row>
    <row r="541" spans="1:5" ht="15">
      <c r="A541" s="18" t="s">
        <v>1059</v>
      </c>
      <c r="B541" s="19" t="s">
        <v>1060</v>
      </c>
      <c r="C541" s="575">
        <v>13</v>
      </c>
      <c r="D541" s="830">
        <v>6</v>
      </c>
      <c r="E541" s="828">
        <f t="shared" si="8"/>
        <v>216.66666666666666</v>
      </c>
    </row>
    <row r="542" spans="1:5" ht="15">
      <c r="A542" s="18" t="s">
        <v>1061</v>
      </c>
      <c r="B542" s="23" t="s">
        <v>1062</v>
      </c>
      <c r="C542" s="575">
        <v>85</v>
      </c>
      <c r="D542" s="830">
        <v>18</v>
      </c>
      <c r="E542" s="828">
        <f t="shared" si="8"/>
        <v>472.22222222222223</v>
      </c>
    </row>
    <row r="543" spans="1:5" ht="15">
      <c r="A543" s="18" t="s">
        <v>1063</v>
      </c>
      <c r="B543" s="19" t="s">
        <v>1064</v>
      </c>
      <c r="C543" s="575">
        <v>16</v>
      </c>
      <c r="D543" s="830">
        <v>8</v>
      </c>
      <c r="E543" s="828">
        <f t="shared" si="8"/>
        <v>200</v>
      </c>
    </row>
    <row r="544" spans="1:5" ht="15">
      <c r="A544" s="18" t="s">
        <v>1065</v>
      </c>
      <c r="B544" s="19" t="s">
        <v>1066</v>
      </c>
      <c r="C544" s="575">
        <v>0</v>
      </c>
      <c r="D544" s="830">
        <v>0</v>
      </c>
      <c r="E544" s="828" t="e">
        <f t="shared" si="8"/>
        <v>#DIV/0!</v>
      </c>
    </row>
    <row r="545" spans="1:5" ht="15">
      <c r="A545" s="18" t="s">
        <v>1067</v>
      </c>
      <c r="B545" s="19" t="s">
        <v>1068</v>
      </c>
      <c r="C545" s="575">
        <v>15</v>
      </c>
      <c r="D545" s="830">
        <v>0</v>
      </c>
      <c r="E545" s="828" t="e">
        <f t="shared" si="8"/>
        <v>#DIV/0!</v>
      </c>
    </row>
    <row r="546" spans="1:5" ht="18">
      <c r="A546" s="602">
        <v>13</v>
      </c>
      <c r="B546" s="605" t="s">
        <v>1069</v>
      </c>
      <c r="C546" s="829">
        <v>701</v>
      </c>
      <c r="D546" s="831">
        <v>908</v>
      </c>
      <c r="E546" s="828">
        <f t="shared" si="8"/>
        <v>77.202643171806159</v>
      </c>
    </row>
    <row r="547" spans="1:5" ht="15">
      <c r="A547" s="18" t="s">
        <v>1070</v>
      </c>
      <c r="B547" s="19" t="s">
        <v>1071</v>
      </c>
      <c r="C547" s="575">
        <v>0</v>
      </c>
      <c r="D547" s="830">
        <v>0</v>
      </c>
      <c r="E547" s="828" t="e">
        <f t="shared" si="8"/>
        <v>#DIV/0!</v>
      </c>
    </row>
    <row r="548" spans="1:5" ht="15">
      <c r="A548" s="18" t="s">
        <v>1072</v>
      </c>
      <c r="B548" s="19" t="s">
        <v>1073</v>
      </c>
      <c r="C548" s="575">
        <v>3</v>
      </c>
      <c r="D548" s="830">
        <v>6.666666666666667</v>
      </c>
      <c r="E548" s="828">
        <f t="shared" si="8"/>
        <v>44.999999999999993</v>
      </c>
    </row>
    <row r="549" spans="1:5" ht="15">
      <c r="A549" s="18" t="s">
        <v>1074</v>
      </c>
      <c r="B549" s="19" t="s">
        <v>1075</v>
      </c>
      <c r="C549" s="575">
        <v>55</v>
      </c>
      <c r="D549" s="830">
        <v>108</v>
      </c>
      <c r="E549" s="828">
        <f t="shared" si="8"/>
        <v>50.925925925925931</v>
      </c>
    </row>
    <row r="550" spans="1:5" ht="15">
      <c r="A550" s="18" t="s">
        <v>1076</v>
      </c>
      <c r="B550" s="19" t="s">
        <v>1077</v>
      </c>
      <c r="C550" s="575">
        <v>0</v>
      </c>
      <c r="D550" s="830">
        <v>0</v>
      </c>
      <c r="E550" s="828" t="e">
        <f t="shared" si="8"/>
        <v>#DIV/0!</v>
      </c>
    </row>
    <row r="551" spans="1:5" ht="15">
      <c r="A551" s="18" t="s">
        <v>1078</v>
      </c>
      <c r="B551" s="19" t="s">
        <v>1079</v>
      </c>
      <c r="C551" s="575">
        <v>15</v>
      </c>
      <c r="D551" s="830">
        <v>38.666666666666671</v>
      </c>
      <c r="E551" s="828">
        <f t="shared" si="8"/>
        <v>38.793103448275858</v>
      </c>
    </row>
    <row r="552" spans="1:5" ht="15">
      <c r="A552" s="18" t="s">
        <v>1080</v>
      </c>
      <c r="B552" s="19" t="s">
        <v>1081</v>
      </c>
      <c r="C552" s="575">
        <v>0</v>
      </c>
      <c r="D552" s="830">
        <v>5.333333333333333</v>
      </c>
      <c r="E552" s="828">
        <f t="shared" si="8"/>
        <v>0</v>
      </c>
    </row>
    <row r="553" spans="1:5" ht="15">
      <c r="A553" s="18" t="s">
        <v>1082</v>
      </c>
      <c r="B553" s="19" t="s">
        <v>1083</v>
      </c>
      <c r="C553" s="575">
        <v>31</v>
      </c>
      <c r="D553" s="830">
        <v>30.666666666666664</v>
      </c>
      <c r="E553" s="828">
        <f t="shared" si="8"/>
        <v>101.08695652173914</v>
      </c>
    </row>
    <row r="554" spans="1:5" ht="15">
      <c r="A554" s="18" t="s">
        <v>1084</v>
      </c>
      <c r="B554" s="19" t="s">
        <v>1085</v>
      </c>
      <c r="C554" s="575">
        <v>120</v>
      </c>
      <c r="D554" s="830">
        <v>135</v>
      </c>
      <c r="E554" s="828">
        <f t="shared" si="8"/>
        <v>88.888888888888886</v>
      </c>
    </row>
    <row r="555" spans="1:5" ht="15">
      <c r="A555" s="18" t="s">
        <v>1086</v>
      </c>
      <c r="B555" s="19" t="s">
        <v>1087</v>
      </c>
      <c r="C555" s="575">
        <v>6</v>
      </c>
      <c r="D555" s="830">
        <v>5.333333333333333</v>
      </c>
      <c r="E555" s="828">
        <f t="shared" si="8"/>
        <v>112.5</v>
      </c>
    </row>
    <row r="556" spans="1:5" ht="15">
      <c r="A556" s="18" t="s">
        <v>1088</v>
      </c>
      <c r="B556" s="19" t="s">
        <v>1089</v>
      </c>
      <c r="C556" s="575">
        <v>140</v>
      </c>
      <c r="D556" s="830">
        <v>190.66666666666669</v>
      </c>
      <c r="E556" s="828">
        <f t="shared" si="8"/>
        <v>73.426573426573412</v>
      </c>
    </row>
    <row r="557" spans="1:5" ht="15">
      <c r="A557" s="18" t="s">
        <v>1090</v>
      </c>
      <c r="B557" s="19" t="s">
        <v>1091</v>
      </c>
      <c r="C557" s="575">
        <v>172</v>
      </c>
      <c r="D557" s="830">
        <v>312</v>
      </c>
      <c r="E557" s="828">
        <f t="shared" si="8"/>
        <v>55.128205128205131</v>
      </c>
    </row>
    <row r="558" spans="1:5" ht="15">
      <c r="A558" s="18" t="s">
        <v>1092</v>
      </c>
      <c r="B558" s="19" t="s">
        <v>1093</v>
      </c>
      <c r="C558" s="575">
        <v>3</v>
      </c>
      <c r="D558" s="830">
        <v>8</v>
      </c>
      <c r="E558" s="828">
        <f t="shared" si="8"/>
        <v>37.5</v>
      </c>
    </row>
    <row r="559" spans="1:5" ht="15">
      <c r="A559" s="21" t="s">
        <v>1094</v>
      </c>
      <c r="B559" s="23" t="s">
        <v>1095</v>
      </c>
      <c r="C559" s="575">
        <v>1</v>
      </c>
      <c r="D559" s="830">
        <v>2.6666666666666665</v>
      </c>
      <c r="E559" s="828">
        <f t="shared" si="8"/>
        <v>37.5</v>
      </c>
    </row>
    <row r="560" spans="1:5" ht="15">
      <c r="A560" s="21" t="s">
        <v>1096</v>
      </c>
      <c r="B560" s="23" t="s">
        <v>1097</v>
      </c>
      <c r="C560" s="575">
        <v>13</v>
      </c>
      <c r="D560" s="830">
        <v>14.666666666666668</v>
      </c>
      <c r="E560" s="828">
        <f t="shared" si="8"/>
        <v>88.636363636363626</v>
      </c>
    </row>
    <row r="561" spans="1:5" ht="15">
      <c r="A561" s="18" t="s">
        <v>1098</v>
      </c>
      <c r="B561" s="19" t="s">
        <v>1099</v>
      </c>
      <c r="C561" s="575">
        <v>1</v>
      </c>
      <c r="D561" s="830">
        <v>4</v>
      </c>
      <c r="E561" s="828">
        <f t="shared" si="8"/>
        <v>25</v>
      </c>
    </row>
    <row r="562" spans="1:5" ht="15">
      <c r="A562" s="18" t="s">
        <v>1100</v>
      </c>
      <c r="B562" s="19" t="s">
        <v>1101</v>
      </c>
      <c r="C562" s="575">
        <v>9</v>
      </c>
      <c r="D562" s="830">
        <v>8</v>
      </c>
      <c r="E562" s="828">
        <f t="shared" si="8"/>
        <v>112.5</v>
      </c>
    </row>
    <row r="563" spans="1:5" ht="15">
      <c r="A563" s="18" t="s">
        <v>1102</v>
      </c>
      <c r="B563" s="19" t="s">
        <v>1103</v>
      </c>
      <c r="C563" s="575">
        <v>12</v>
      </c>
      <c r="D563" s="830">
        <v>6.666666666666667</v>
      </c>
      <c r="E563" s="828">
        <f t="shared" si="8"/>
        <v>179.99999999999997</v>
      </c>
    </row>
    <row r="564" spans="1:5" ht="15">
      <c r="A564" s="18" t="s">
        <v>1104</v>
      </c>
      <c r="B564" s="23" t="s">
        <v>1105</v>
      </c>
      <c r="C564" s="575">
        <v>120</v>
      </c>
      <c r="D564" s="830">
        <v>32</v>
      </c>
      <c r="E564" s="828">
        <f t="shared" si="8"/>
        <v>375</v>
      </c>
    </row>
    <row r="565" spans="1:5" ht="18">
      <c r="A565" s="602">
        <v>14</v>
      </c>
      <c r="B565" s="605" t="s">
        <v>1106</v>
      </c>
      <c r="C565" s="829">
        <v>2725</v>
      </c>
      <c r="D565" s="831">
        <v>4198</v>
      </c>
      <c r="E565" s="828">
        <f t="shared" si="8"/>
        <v>64.911862791805618</v>
      </c>
    </row>
    <row r="566" spans="1:5" ht="15">
      <c r="A566" s="18" t="s">
        <v>1107</v>
      </c>
      <c r="B566" s="19" t="s">
        <v>1108</v>
      </c>
      <c r="C566" s="575">
        <v>122</v>
      </c>
      <c r="D566" s="830">
        <v>242.66666666666666</v>
      </c>
      <c r="E566" s="828">
        <f t="shared" si="8"/>
        <v>50.27472527472527</v>
      </c>
    </row>
    <row r="567" spans="1:5" ht="15">
      <c r="A567" s="18" t="s">
        <v>1109</v>
      </c>
      <c r="B567" s="19" t="s">
        <v>1110</v>
      </c>
      <c r="C567" s="575">
        <v>453</v>
      </c>
      <c r="D567" s="830">
        <v>845.33333333333326</v>
      </c>
      <c r="E567" s="828">
        <f t="shared" si="8"/>
        <v>53.588328075709782</v>
      </c>
    </row>
    <row r="568" spans="1:5" ht="15">
      <c r="A568" s="18" t="s">
        <v>1111</v>
      </c>
      <c r="B568" s="19" t="s">
        <v>1112</v>
      </c>
      <c r="C568" s="575">
        <v>51</v>
      </c>
      <c r="D568" s="830">
        <v>80</v>
      </c>
      <c r="E568" s="828">
        <f t="shared" si="8"/>
        <v>63.749999999999993</v>
      </c>
    </row>
    <row r="569" spans="1:5" ht="15">
      <c r="A569" s="18" t="s">
        <v>1113</v>
      </c>
      <c r="B569" s="19" t="s">
        <v>1114</v>
      </c>
      <c r="C569" s="575">
        <v>6</v>
      </c>
      <c r="D569" s="830">
        <v>35</v>
      </c>
      <c r="E569" s="828">
        <f t="shared" si="8"/>
        <v>17.142857142857142</v>
      </c>
    </row>
    <row r="570" spans="1:5" ht="15">
      <c r="A570" s="18" t="s">
        <v>1115</v>
      </c>
      <c r="B570" s="23" t="s">
        <v>1116</v>
      </c>
      <c r="C570" s="575">
        <v>0</v>
      </c>
      <c r="D570" s="830">
        <v>2.6666666666666665</v>
      </c>
      <c r="E570" s="828">
        <f t="shared" si="8"/>
        <v>0</v>
      </c>
    </row>
    <row r="571" spans="1:5" ht="15">
      <c r="A571" s="18" t="s">
        <v>1117</v>
      </c>
      <c r="B571" s="23" t="s">
        <v>1118</v>
      </c>
      <c r="C571" s="575">
        <v>1</v>
      </c>
      <c r="D571" s="830">
        <v>1.3333333333333333</v>
      </c>
      <c r="E571" s="828">
        <f t="shared" si="8"/>
        <v>75</v>
      </c>
    </row>
    <row r="572" spans="1:5" ht="15">
      <c r="A572" s="18" t="s">
        <v>1119</v>
      </c>
      <c r="B572" s="23" t="s">
        <v>1120</v>
      </c>
      <c r="C572" s="575">
        <v>0</v>
      </c>
      <c r="D572" s="830">
        <v>0</v>
      </c>
      <c r="E572" s="828" t="e">
        <f t="shared" si="8"/>
        <v>#DIV/0!</v>
      </c>
    </row>
    <row r="573" spans="1:5" ht="15">
      <c r="A573" s="18" t="s">
        <v>1121</v>
      </c>
      <c r="B573" s="23" t="s">
        <v>1122</v>
      </c>
      <c r="C573" s="575">
        <v>10</v>
      </c>
      <c r="D573" s="830">
        <v>0</v>
      </c>
      <c r="E573" s="828" t="e">
        <f t="shared" si="8"/>
        <v>#DIV/0!</v>
      </c>
    </row>
    <row r="574" spans="1:5" ht="15">
      <c r="A574" s="18" t="s">
        <v>1123</v>
      </c>
      <c r="B574" s="19" t="s">
        <v>1124</v>
      </c>
      <c r="C574" s="575">
        <v>158</v>
      </c>
      <c r="D574" s="830">
        <v>229.33333333333331</v>
      </c>
      <c r="E574" s="828">
        <f t="shared" si="8"/>
        <v>68.895348837209298</v>
      </c>
    </row>
    <row r="575" spans="1:5" ht="15">
      <c r="A575" s="24" t="s">
        <v>1125</v>
      </c>
      <c r="B575" s="25" t="s">
        <v>1126</v>
      </c>
      <c r="C575" s="575">
        <v>1443</v>
      </c>
      <c r="D575" s="830">
        <v>2421.333333333333</v>
      </c>
      <c r="E575" s="828">
        <f t="shared" si="8"/>
        <v>59.595264317180629</v>
      </c>
    </row>
    <row r="576" spans="1:5" ht="15">
      <c r="A576" s="24" t="s">
        <v>1127</v>
      </c>
      <c r="B576" s="25" t="s">
        <v>1128</v>
      </c>
      <c r="C576" s="575">
        <v>9</v>
      </c>
      <c r="D576" s="830">
        <v>2.6666666666666665</v>
      </c>
      <c r="E576" s="828">
        <f t="shared" si="8"/>
        <v>337.5</v>
      </c>
    </row>
    <row r="577" spans="1:5" ht="15">
      <c r="A577" s="24" t="s">
        <v>1129</v>
      </c>
      <c r="B577" s="25" t="s">
        <v>1130</v>
      </c>
      <c r="C577" s="575">
        <v>8</v>
      </c>
      <c r="D577" s="830">
        <v>6</v>
      </c>
      <c r="E577" s="828">
        <f t="shared" si="8"/>
        <v>133.33333333333331</v>
      </c>
    </row>
    <row r="578" spans="1:5" ht="15">
      <c r="A578" s="24" t="s">
        <v>1131</v>
      </c>
      <c r="B578" s="25" t="s">
        <v>1132</v>
      </c>
      <c r="C578" s="575">
        <v>18</v>
      </c>
      <c r="D578" s="830">
        <v>29.333333333333336</v>
      </c>
      <c r="E578" s="828">
        <f t="shared" si="8"/>
        <v>61.363636363636353</v>
      </c>
    </row>
    <row r="579" spans="1:5" ht="15">
      <c r="A579" s="24" t="s">
        <v>1133</v>
      </c>
      <c r="B579" s="25" t="s">
        <v>1134</v>
      </c>
      <c r="C579" s="575">
        <v>446</v>
      </c>
      <c r="D579" s="830">
        <v>302</v>
      </c>
      <c r="E579" s="828">
        <f t="shared" si="8"/>
        <v>147.68211920529802</v>
      </c>
    </row>
    <row r="580" spans="1:5" ht="18">
      <c r="A580" s="602">
        <v>15</v>
      </c>
      <c r="B580" s="605" t="s">
        <v>1135</v>
      </c>
      <c r="C580" s="829">
        <v>2102</v>
      </c>
      <c r="D580" s="831">
        <v>3680</v>
      </c>
      <c r="E580" s="828">
        <f t="shared" si="8"/>
        <v>57.119565217391298</v>
      </c>
    </row>
    <row r="581" spans="1:5" ht="15">
      <c r="A581" s="18" t="s">
        <v>1136</v>
      </c>
      <c r="B581" s="19" t="s">
        <v>1137</v>
      </c>
      <c r="C581" s="575">
        <v>0</v>
      </c>
      <c r="D581" s="830">
        <v>0</v>
      </c>
      <c r="E581" s="828" t="e">
        <f t="shared" si="8"/>
        <v>#DIV/0!</v>
      </c>
    </row>
    <row r="582" spans="1:5" ht="15">
      <c r="A582" s="18" t="s">
        <v>1138</v>
      </c>
      <c r="B582" s="19" t="s">
        <v>1139</v>
      </c>
      <c r="C582" s="575">
        <v>0</v>
      </c>
      <c r="D582" s="830">
        <v>0</v>
      </c>
      <c r="E582" s="828" t="e">
        <f t="shared" si="8"/>
        <v>#DIV/0!</v>
      </c>
    </row>
    <row r="583" spans="1:5" ht="15">
      <c r="A583" s="18" t="s">
        <v>1140</v>
      </c>
      <c r="B583" s="19" t="s">
        <v>1141</v>
      </c>
      <c r="C583" s="575">
        <v>0</v>
      </c>
      <c r="D583" s="830">
        <v>0</v>
      </c>
      <c r="E583" s="828" t="e">
        <f t="shared" si="8"/>
        <v>#DIV/0!</v>
      </c>
    </row>
    <row r="584" spans="1:5" ht="15">
      <c r="A584" s="18" t="s">
        <v>1142</v>
      </c>
      <c r="B584" s="19" t="s">
        <v>1143</v>
      </c>
      <c r="C584" s="575">
        <v>0</v>
      </c>
      <c r="D584" s="830">
        <v>0</v>
      </c>
      <c r="E584" s="828" t="e">
        <f t="shared" ref="E584:E647" si="9">C584/D584*100</f>
        <v>#DIV/0!</v>
      </c>
    </row>
    <row r="585" spans="1:5" ht="15">
      <c r="A585" s="18" t="s">
        <v>1144</v>
      </c>
      <c r="B585" s="19" t="s">
        <v>1145</v>
      </c>
      <c r="C585" s="575">
        <v>0</v>
      </c>
      <c r="D585" s="830">
        <v>0</v>
      </c>
      <c r="E585" s="828" t="e">
        <f t="shared" si="9"/>
        <v>#DIV/0!</v>
      </c>
    </row>
    <row r="586" spans="1:5" ht="25.5">
      <c r="A586" s="18" t="s">
        <v>1146</v>
      </c>
      <c r="B586" s="19" t="s">
        <v>1147</v>
      </c>
      <c r="C586" s="575">
        <v>0</v>
      </c>
      <c r="D586" s="830">
        <v>0</v>
      </c>
      <c r="E586" s="828" t="e">
        <f t="shared" si="9"/>
        <v>#DIV/0!</v>
      </c>
    </row>
    <row r="587" spans="1:5" ht="25.5">
      <c r="A587" s="18" t="s">
        <v>1148</v>
      </c>
      <c r="B587" s="19" t="s">
        <v>1149</v>
      </c>
      <c r="C587" s="575">
        <v>0</v>
      </c>
      <c r="D587" s="830">
        <v>0</v>
      </c>
      <c r="E587" s="828" t="e">
        <f t="shared" si="9"/>
        <v>#DIV/0!</v>
      </c>
    </row>
    <row r="588" spans="1:5" ht="25.5">
      <c r="A588" s="18" t="s">
        <v>1150</v>
      </c>
      <c r="B588" s="19" t="s">
        <v>1151</v>
      </c>
      <c r="C588" s="575">
        <v>0</v>
      </c>
      <c r="D588" s="830">
        <v>12</v>
      </c>
      <c r="E588" s="828">
        <f t="shared" si="9"/>
        <v>0</v>
      </c>
    </row>
    <row r="589" spans="1:5" ht="25.5">
      <c r="A589" s="18" t="s">
        <v>1152</v>
      </c>
      <c r="B589" s="19" t="s">
        <v>1153</v>
      </c>
      <c r="C589" s="575">
        <v>0</v>
      </c>
      <c r="D589" s="830">
        <v>2.6666666666666665</v>
      </c>
      <c r="E589" s="828">
        <f t="shared" si="9"/>
        <v>0</v>
      </c>
    </row>
    <row r="590" spans="1:5" ht="15">
      <c r="A590" s="18" t="s">
        <v>1154</v>
      </c>
      <c r="B590" s="19" t="s">
        <v>1155</v>
      </c>
      <c r="C590" s="575">
        <v>0</v>
      </c>
      <c r="D590" s="830">
        <v>0</v>
      </c>
      <c r="E590" s="828" t="e">
        <f t="shared" si="9"/>
        <v>#DIV/0!</v>
      </c>
    </row>
    <row r="591" spans="1:5" ht="15">
      <c r="A591" s="18" t="s">
        <v>1156</v>
      </c>
      <c r="B591" s="19" t="s">
        <v>1157</v>
      </c>
      <c r="C591" s="575">
        <v>0</v>
      </c>
      <c r="D591" s="830">
        <v>0</v>
      </c>
      <c r="E591" s="828" t="e">
        <f t="shared" si="9"/>
        <v>#DIV/0!</v>
      </c>
    </row>
    <row r="592" spans="1:5" ht="15">
      <c r="A592" s="18" t="s">
        <v>1158</v>
      </c>
      <c r="B592" s="19" t="s">
        <v>1159</v>
      </c>
      <c r="C592" s="575">
        <v>0</v>
      </c>
      <c r="D592" s="830">
        <v>0</v>
      </c>
      <c r="E592" s="828" t="e">
        <f t="shared" si="9"/>
        <v>#DIV/0!</v>
      </c>
    </row>
    <row r="593" spans="1:5" ht="15">
      <c r="A593" s="18" t="s">
        <v>1160</v>
      </c>
      <c r="B593" s="19" t="s">
        <v>1161</v>
      </c>
      <c r="C593" s="575">
        <v>0</v>
      </c>
      <c r="D593" s="830">
        <v>0</v>
      </c>
      <c r="E593" s="828" t="e">
        <f t="shared" si="9"/>
        <v>#DIV/0!</v>
      </c>
    </row>
    <row r="594" spans="1:5" ht="25.5">
      <c r="A594" s="18" t="s">
        <v>1162</v>
      </c>
      <c r="B594" s="19" t="s">
        <v>1163</v>
      </c>
      <c r="C594" s="575">
        <v>0</v>
      </c>
      <c r="D594" s="830">
        <v>0</v>
      </c>
      <c r="E594" s="828" t="e">
        <f t="shared" si="9"/>
        <v>#DIV/0!</v>
      </c>
    </row>
    <row r="595" spans="1:5" ht="25.5">
      <c r="A595" s="18" t="s">
        <v>1164</v>
      </c>
      <c r="B595" s="19" t="s">
        <v>1165</v>
      </c>
      <c r="C595" s="575">
        <v>0</v>
      </c>
      <c r="D595" s="830">
        <v>0</v>
      </c>
      <c r="E595" s="828" t="e">
        <f t="shared" si="9"/>
        <v>#DIV/0!</v>
      </c>
    </row>
    <row r="596" spans="1:5" ht="25.5">
      <c r="A596" s="18" t="s">
        <v>1166</v>
      </c>
      <c r="B596" s="19" t="s">
        <v>1167</v>
      </c>
      <c r="C596" s="575">
        <v>0</v>
      </c>
      <c r="D596" s="830">
        <v>4</v>
      </c>
      <c r="E596" s="828">
        <f t="shared" si="9"/>
        <v>0</v>
      </c>
    </row>
    <row r="597" spans="1:5" ht="15">
      <c r="A597" s="18" t="s">
        <v>1168</v>
      </c>
      <c r="B597" s="19" t="s">
        <v>1169</v>
      </c>
      <c r="C597" s="575">
        <v>0</v>
      </c>
      <c r="D597" s="830">
        <v>0</v>
      </c>
      <c r="E597" s="828" t="e">
        <f t="shared" si="9"/>
        <v>#DIV/0!</v>
      </c>
    </row>
    <row r="598" spans="1:5" ht="25.5">
      <c r="A598" s="18" t="s">
        <v>1170</v>
      </c>
      <c r="B598" s="19" t="s">
        <v>1171</v>
      </c>
      <c r="C598" s="575">
        <v>0</v>
      </c>
      <c r="D598" s="830">
        <v>0</v>
      </c>
      <c r="E598" s="828" t="e">
        <f t="shared" si="9"/>
        <v>#DIV/0!</v>
      </c>
    </row>
    <row r="599" spans="1:5" ht="25.5">
      <c r="A599" s="18" t="s">
        <v>1172</v>
      </c>
      <c r="B599" s="19" t="s">
        <v>1173</v>
      </c>
      <c r="C599" s="575">
        <v>0</v>
      </c>
      <c r="D599" s="830">
        <v>0</v>
      </c>
      <c r="E599" s="828" t="e">
        <f t="shared" si="9"/>
        <v>#DIV/0!</v>
      </c>
    </row>
    <row r="600" spans="1:5" ht="25.5">
      <c r="A600" s="18" t="s">
        <v>1174</v>
      </c>
      <c r="B600" s="19" t="s">
        <v>1175</v>
      </c>
      <c r="C600" s="575">
        <v>0</v>
      </c>
      <c r="D600" s="830">
        <v>26.666666666666668</v>
      </c>
      <c r="E600" s="828">
        <f t="shared" si="9"/>
        <v>0</v>
      </c>
    </row>
    <row r="601" spans="1:5" ht="15">
      <c r="A601" s="18" t="s">
        <v>1176</v>
      </c>
      <c r="B601" s="19" t="s">
        <v>1177</v>
      </c>
      <c r="C601" s="575">
        <v>0</v>
      </c>
      <c r="D601" s="830">
        <v>12</v>
      </c>
      <c r="E601" s="828">
        <f t="shared" si="9"/>
        <v>0</v>
      </c>
    </row>
    <row r="602" spans="1:5" ht="25.5">
      <c r="A602" s="18" t="s">
        <v>1178</v>
      </c>
      <c r="B602" s="19" t="s">
        <v>1179</v>
      </c>
      <c r="C602" s="575">
        <v>4</v>
      </c>
      <c r="D602" s="830">
        <v>8</v>
      </c>
      <c r="E602" s="828">
        <f t="shared" si="9"/>
        <v>50</v>
      </c>
    </row>
    <row r="603" spans="1:5" ht="25.5">
      <c r="A603" s="18" t="s">
        <v>1180</v>
      </c>
      <c r="B603" s="19" t="s">
        <v>1181</v>
      </c>
      <c r="C603" s="575">
        <v>40</v>
      </c>
      <c r="D603" s="830">
        <v>32</v>
      </c>
      <c r="E603" s="828">
        <f t="shared" si="9"/>
        <v>125</v>
      </c>
    </row>
    <row r="604" spans="1:5" ht="25.5">
      <c r="A604" s="18" t="s">
        <v>1182</v>
      </c>
      <c r="B604" s="19" t="s">
        <v>1183</v>
      </c>
      <c r="C604" s="575">
        <v>327</v>
      </c>
      <c r="D604" s="830">
        <v>621.33333333333337</v>
      </c>
      <c r="E604" s="828">
        <f t="shared" si="9"/>
        <v>52.628755364806864</v>
      </c>
    </row>
    <row r="605" spans="1:5" ht="15">
      <c r="A605" s="18" t="s">
        <v>1184</v>
      </c>
      <c r="B605" s="19" t="s">
        <v>1185</v>
      </c>
      <c r="C605" s="575">
        <v>1731</v>
      </c>
      <c r="D605" s="830">
        <v>2961.333333333333</v>
      </c>
      <c r="E605" s="828">
        <f t="shared" si="9"/>
        <v>58.453399369653312</v>
      </c>
    </row>
    <row r="606" spans="1:5" ht="36">
      <c r="A606" s="602">
        <v>16</v>
      </c>
      <c r="B606" s="605" t="s">
        <v>1186</v>
      </c>
      <c r="C606" s="829">
        <v>299</v>
      </c>
      <c r="D606" s="831">
        <v>282</v>
      </c>
      <c r="E606" s="828">
        <f t="shared" si="9"/>
        <v>106.02836879432624</v>
      </c>
    </row>
    <row r="607" spans="1:5" ht="15">
      <c r="A607" s="18" t="s">
        <v>1187</v>
      </c>
      <c r="B607" s="19" t="s">
        <v>1188</v>
      </c>
      <c r="C607" s="575">
        <v>1</v>
      </c>
      <c r="D607" s="830">
        <v>4</v>
      </c>
      <c r="E607" s="828">
        <f t="shared" si="9"/>
        <v>25</v>
      </c>
    </row>
    <row r="608" spans="1:5" ht="15">
      <c r="A608" s="18" t="s">
        <v>1189</v>
      </c>
      <c r="B608" s="19" t="s">
        <v>1190</v>
      </c>
      <c r="C608" s="575">
        <v>7</v>
      </c>
      <c r="D608" s="830">
        <v>4</v>
      </c>
      <c r="E608" s="828">
        <f t="shared" si="9"/>
        <v>175</v>
      </c>
    </row>
    <row r="609" spans="1:5" ht="15">
      <c r="A609" s="18" t="s">
        <v>1191</v>
      </c>
      <c r="B609" s="19" t="s">
        <v>1192</v>
      </c>
      <c r="C609" s="575">
        <v>7</v>
      </c>
      <c r="D609" s="830">
        <v>10.666666666666666</v>
      </c>
      <c r="E609" s="828">
        <f t="shared" si="9"/>
        <v>65.625</v>
      </c>
    </row>
    <row r="610" spans="1:5" ht="15">
      <c r="A610" s="18" t="s">
        <v>1193</v>
      </c>
      <c r="B610" s="19" t="s">
        <v>1194</v>
      </c>
      <c r="C610" s="575">
        <v>12</v>
      </c>
      <c r="D610" s="830">
        <v>8</v>
      </c>
      <c r="E610" s="828">
        <f t="shared" si="9"/>
        <v>150</v>
      </c>
    </row>
    <row r="611" spans="1:5" ht="15">
      <c r="A611" s="18" t="s">
        <v>1195</v>
      </c>
      <c r="B611" s="19" t="s">
        <v>1196</v>
      </c>
      <c r="C611" s="575">
        <v>6</v>
      </c>
      <c r="D611" s="830">
        <v>9.3333333333333339</v>
      </c>
      <c r="E611" s="828">
        <f t="shared" si="9"/>
        <v>64.285714285714278</v>
      </c>
    </row>
    <row r="612" spans="1:5" ht="15">
      <c r="A612" s="18" t="s">
        <v>1197</v>
      </c>
      <c r="B612" s="19" t="s">
        <v>1198</v>
      </c>
      <c r="C612" s="575">
        <v>8</v>
      </c>
      <c r="D612" s="830">
        <v>4</v>
      </c>
      <c r="E612" s="828">
        <f t="shared" si="9"/>
        <v>200</v>
      </c>
    </row>
    <row r="613" spans="1:5" ht="15">
      <c r="A613" s="18" t="s">
        <v>1199</v>
      </c>
      <c r="B613" s="19" t="s">
        <v>1200</v>
      </c>
      <c r="C613" s="575">
        <v>102</v>
      </c>
      <c r="D613" s="830">
        <v>130</v>
      </c>
      <c r="E613" s="828">
        <f t="shared" si="9"/>
        <v>78.461538461538467</v>
      </c>
    </row>
    <row r="614" spans="1:5" ht="15">
      <c r="A614" s="18" t="s">
        <v>1201</v>
      </c>
      <c r="B614" s="19" t="s">
        <v>1202</v>
      </c>
      <c r="C614" s="575">
        <v>145</v>
      </c>
      <c r="D614" s="830">
        <v>100</v>
      </c>
      <c r="E614" s="828">
        <f t="shared" si="9"/>
        <v>145</v>
      </c>
    </row>
    <row r="615" spans="1:5" ht="15">
      <c r="A615" s="18" t="s">
        <v>1203</v>
      </c>
      <c r="B615" s="19" t="s">
        <v>1204</v>
      </c>
      <c r="C615" s="575">
        <v>11</v>
      </c>
      <c r="D615" s="830">
        <v>12</v>
      </c>
      <c r="E615" s="828">
        <f t="shared" si="9"/>
        <v>91.666666666666657</v>
      </c>
    </row>
    <row r="616" spans="1:5" ht="23.25">
      <c r="A616" s="606">
        <v>17</v>
      </c>
      <c r="B616" s="605" t="s">
        <v>1205</v>
      </c>
      <c r="C616" s="829">
        <v>193</v>
      </c>
      <c r="D616" s="831">
        <v>94</v>
      </c>
      <c r="E616" s="828">
        <f t="shared" si="9"/>
        <v>205.31914893617022</v>
      </c>
    </row>
    <row r="617" spans="1:5" ht="15">
      <c r="A617" s="18" t="s">
        <v>1206</v>
      </c>
      <c r="B617" s="19" t="s">
        <v>1207</v>
      </c>
      <c r="C617" s="575">
        <v>0</v>
      </c>
      <c r="D617" s="830">
        <v>4</v>
      </c>
      <c r="E617" s="828">
        <f t="shared" si="9"/>
        <v>0</v>
      </c>
    </row>
    <row r="618" spans="1:5" ht="15">
      <c r="A618" s="18" t="s">
        <v>1208</v>
      </c>
      <c r="B618" s="19" t="s">
        <v>1209</v>
      </c>
      <c r="C618" s="575">
        <v>0</v>
      </c>
      <c r="D618" s="830">
        <v>0</v>
      </c>
      <c r="E618" s="828" t="e">
        <f t="shared" si="9"/>
        <v>#DIV/0!</v>
      </c>
    </row>
    <row r="619" spans="1:5" ht="15">
      <c r="A619" s="18" t="s">
        <v>1210</v>
      </c>
      <c r="B619" s="19" t="s">
        <v>1211</v>
      </c>
      <c r="C619" s="575">
        <v>0</v>
      </c>
      <c r="D619" s="830">
        <v>0</v>
      </c>
      <c r="E619" s="828" t="e">
        <f t="shared" si="9"/>
        <v>#DIV/0!</v>
      </c>
    </row>
    <row r="620" spans="1:5" ht="15">
      <c r="A620" s="18" t="s">
        <v>1212</v>
      </c>
      <c r="B620" s="19" t="s">
        <v>1213</v>
      </c>
      <c r="C620" s="575">
        <v>1</v>
      </c>
      <c r="D620" s="830">
        <v>1.3333333333333333</v>
      </c>
      <c r="E620" s="828">
        <f t="shared" si="9"/>
        <v>75</v>
      </c>
    </row>
    <row r="621" spans="1:5" ht="15">
      <c r="A621" s="18" t="s">
        <v>1214</v>
      </c>
      <c r="B621" s="19" t="s">
        <v>1215</v>
      </c>
      <c r="C621" s="575">
        <v>1</v>
      </c>
      <c r="D621" s="830">
        <v>2.6666666666666665</v>
      </c>
      <c r="E621" s="828">
        <f t="shared" si="9"/>
        <v>37.5</v>
      </c>
    </row>
    <row r="622" spans="1:5" ht="15">
      <c r="A622" s="18" t="s">
        <v>1216</v>
      </c>
      <c r="B622" s="19" t="s">
        <v>1217</v>
      </c>
      <c r="C622" s="575">
        <v>1</v>
      </c>
      <c r="D622" s="830">
        <v>0</v>
      </c>
      <c r="E622" s="828" t="e">
        <f t="shared" si="9"/>
        <v>#DIV/0!</v>
      </c>
    </row>
    <row r="623" spans="1:5" ht="15">
      <c r="A623" s="18" t="s">
        <v>1218</v>
      </c>
      <c r="B623" s="19" t="s">
        <v>1219</v>
      </c>
      <c r="C623" s="575">
        <v>1</v>
      </c>
      <c r="D623" s="830">
        <v>0</v>
      </c>
      <c r="E623" s="828" t="e">
        <f t="shared" si="9"/>
        <v>#DIV/0!</v>
      </c>
    </row>
    <row r="624" spans="1:5" ht="15">
      <c r="A624" s="18" t="s">
        <v>1220</v>
      </c>
      <c r="B624" s="19" t="s">
        <v>1221</v>
      </c>
      <c r="C624" s="575">
        <v>2</v>
      </c>
      <c r="D624" s="830">
        <v>1.3333333333333333</v>
      </c>
      <c r="E624" s="828">
        <f t="shared" si="9"/>
        <v>150</v>
      </c>
    </row>
    <row r="625" spans="1:5" ht="15">
      <c r="A625" s="18" t="s">
        <v>1222</v>
      </c>
      <c r="B625" s="19" t="s">
        <v>1223</v>
      </c>
      <c r="C625" s="575">
        <v>1</v>
      </c>
      <c r="D625" s="830">
        <v>1.3333333333333333</v>
      </c>
      <c r="E625" s="828">
        <f t="shared" si="9"/>
        <v>75</v>
      </c>
    </row>
    <row r="626" spans="1:5" ht="15">
      <c r="A626" s="18" t="s">
        <v>1224</v>
      </c>
      <c r="B626" s="19" t="s">
        <v>1225</v>
      </c>
      <c r="C626" s="575">
        <v>2</v>
      </c>
      <c r="D626" s="830">
        <v>1.3333333333333333</v>
      </c>
      <c r="E626" s="828">
        <f t="shared" si="9"/>
        <v>150</v>
      </c>
    </row>
    <row r="627" spans="1:5" ht="15">
      <c r="A627" s="18" t="s">
        <v>1226</v>
      </c>
      <c r="B627" s="19" t="s">
        <v>1227</v>
      </c>
      <c r="C627" s="575">
        <v>8</v>
      </c>
      <c r="D627" s="830">
        <v>2.6666666666666665</v>
      </c>
      <c r="E627" s="828">
        <f t="shared" si="9"/>
        <v>300</v>
      </c>
    </row>
    <row r="628" spans="1:5" ht="15">
      <c r="A628" s="18" t="s">
        <v>1228</v>
      </c>
      <c r="B628" s="19" t="s">
        <v>1229</v>
      </c>
      <c r="C628" s="575">
        <v>21</v>
      </c>
      <c r="D628" s="830">
        <v>23</v>
      </c>
      <c r="E628" s="828">
        <f t="shared" si="9"/>
        <v>91.304347826086953</v>
      </c>
    </row>
    <row r="629" spans="1:5" ht="15">
      <c r="A629" s="18" t="s">
        <v>1230</v>
      </c>
      <c r="B629" s="19" t="s">
        <v>1231</v>
      </c>
      <c r="C629" s="575">
        <v>137</v>
      </c>
      <c r="D629" s="830">
        <v>54</v>
      </c>
      <c r="E629" s="828">
        <f t="shared" si="9"/>
        <v>253.70370370370372</v>
      </c>
    </row>
    <row r="630" spans="1:5" ht="15">
      <c r="A630" s="18" t="s">
        <v>1232</v>
      </c>
      <c r="B630" s="19" t="s">
        <v>1233</v>
      </c>
      <c r="C630" s="575">
        <v>13</v>
      </c>
      <c r="D630" s="830">
        <v>0</v>
      </c>
      <c r="E630" s="828" t="e">
        <f t="shared" si="9"/>
        <v>#DIV/0!</v>
      </c>
    </row>
    <row r="631" spans="1:5" ht="15">
      <c r="A631" s="18" t="s">
        <v>1234</v>
      </c>
      <c r="B631" s="19" t="s">
        <v>1235</v>
      </c>
      <c r="C631" s="575">
        <v>0</v>
      </c>
      <c r="D631" s="830">
        <v>0</v>
      </c>
      <c r="E631" s="828" t="e">
        <f t="shared" si="9"/>
        <v>#DIV/0!</v>
      </c>
    </row>
    <row r="632" spans="1:5" ht="15">
      <c r="A632" s="18" t="s">
        <v>1236</v>
      </c>
      <c r="B632" s="19" t="s">
        <v>1237</v>
      </c>
      <c r="C632" s="575">
        <v>3</v>
      </c>
      <c r="D632" s="830">
        <v>0</v>
      </c>
      <c r="E632" s="828" t="e">
        <f t="shared" si="9"/>
        <v>#DIV/0!</v>
      </c>
    </row>
    <row r="633" spans="1:5" ht="15">
      <c r="A633" s="18" t="s">
        <v>1238</v>
      </c>
      <c r="B633" s="19" t="s">
        <v>1239</v>
      </c>
      <c r="C633" s="575">
        <v>2</v>
      </c>
      <c r="D633" s="830">
        <v>2.6666666666666665</v>
      </c>
      <c r="E633" s="828">
        <f t="shared" si="9"/>
        <v>75</v>
      </c>
    </row>
    <row r="634" spans="1:5" ht="15">
      <c r="A634" s="18" t="s">
        <v>1240</v>
      </c>
      <c r="B634" s="19" t="s">
        <v>1241</v>
      </c>
      <c r="C634" s="575">
        <v>0</v>
      </c>
      <c r="D634" s="830">
        <v>0</v>
      </c>
      <c r="E634" s="828" t="e">
        <f t="shared" si="9"/>
        <v>#DIV/0!</v>
      </c>
    </row>
    <row r="635" spans="1:5" ht="18">
      <c r="A635" s="602">
        <v>18</v>
      </c>
      <c r="B635" s="605" t="s">
        <v>1242</v>
      </c>
      <c r="C635" s="829">
        <v>182</v>
      </c>
      <c r="D635" s="831">
        <v>641</v>
      </c>
      <c r="E635" s="828">
        <f t="shared" si="9"/>
        <v>28.393135725429019</v>
      </c>
    </row>
    <row r="636" spans="1:5" ht="15">
      <c r="A636" s="18" t="s">
        <v>1243</v>
      </c>
      <c r="B636" s="19" t="s">
        <v>1244</v>
      </c>
      <c r="C636" s="575">
        <v>0</v>
      </c>
      <c r="D636" s="830">
        <v>0</v>
      </c>
      <c r="E636" s="828" t="e">
        <f t="shared" si="9"/>
        <v>#DIV/0!</v>
      </c>
    </row>
    <row r="637" spans="1:5" ht="15">
      <c r="A637" s="18" t="s">
        <v>1245</v>
      </c>
      <c r="B637" s="19" t="s">
        <v>1246</v>
      </c>
      <c r="C637" s="575">
        <v>0</v>
      </c>
      <c r="D637" s="830">
        <v>0</v>
      </c>
      <c r="E637" s="828" t="e">
        <f t="shared" si="9"/>
        <v>#DIV/0!</v>
      </c>
    </row>
    <row r="638" spans="1:5" ht="15">
      <c r="A638" s="18" t="s">
        <v>1247</v>
      </c>
      <c r="B638" s="19" t="s">
        <v>1248</v>
      </c>
      <c r="C638" s="575">
        <v>0</v>
      </c>
      <c r="D638" s="830">
        <v>0</v>
      </c>
      <c r="E638" s="828" t="e">
        <f t="shared" si="9"/>
        <v>#DIV/0!</v>
      </c>
    </row>
    <row r="639" spans="1:5" ht="15">
      <c r="A639" s="18" t="s">
        <v>1249</v>
      </c>
      <c r="B639" s="19" t="s">
        <v>1250</v>
      </c>
      <c r="C639" s="575">
        <v>3</v>
      </c>
      <c r="D639" s="830">
        <v>0</v>
      </c>
      <c r="E639" s="828" t="e">
        <f t="shared" si="9"/>
        <v>#DIV/0!</v>
      </c>
    </row>
    <row r="640" spans="1:5" ht="15">
      <c r="A640" s="18" t="s">
        <v>1251</v>
      </c>
      <c r="B640" s="19" t="s">
        <v>1252</v>
      </c>
      <c r="C640" s="575">
        <v>5</v>
      </c>
      <c r="D640" s="830">
        <v>1.3333333333333333</v>
      </c>
      <c r="E640" s="828">
        <f t="shared" si="9"/>
        <v>375</v>
      </c>
    </row>
    <row r="641" spans="1:5" ht="15">
      <c r="A641" s="18" t="s">
        <v>1253</v>
      </c>
      <c r="B641" s="19" t="s">
        <v>1254</v>
      </c>
      <c r="C641" s="575">
        <v>3</v>
      </c>
      <c r="D641" s="830">
        <v>0</v>
      </c>
      <c r="E641" s="828" t="e">
        <f t="shared" si="9"/>
        <v>#DIV/0!</v>
      </c>
    </row>
    <row r="642" spans="1:5" ht="15">
      <c r="A642" s="18" t="s">
        <v>1255</v>
      </c>
      <c r="B642" s="19" t="s">
        <v>1256</v>
      </c>
      <c r="C642" s="575">
        <v>1</v>
      </c>
      <c r="D642" s="830">
        <v>6.666666666666667</v>
      </c>
      <c r="E642" s="828">
        <f t="shared" si="9"/>
        <v>15</v>
      </c>
    </row>
    <row r="643" spans="1:5" ht="15">
      <c r="A643" s="18" t="s">
        <v>1257</v>
      </c>
      <c r="B643" s="19" t="s">
        <v>1258</v>
      </c>
      <c r="C643" s="575">
        <v>2</v>
      </c>
      <c r="D643" s="830">
        <v>2.6666666666666665</v>
      </c>
      <c r="E643" s="828">
        <f t="shared" si="9"/>
        <v>75</v>
      </c>
    </row>
    <row r="644" spans="1:5" ht="15">
      <c r="A644" s="18" t="s">
        <v>1259</v>
      </c>
      <c r="B644" s="19" t="s">
        <v>1260</v>
      </c>
      <c r="C644" s="575">
        <v>28</v>
      </c>
      <c r="D644" s="830">
        <v>33</v>
      </c>
      <c r="E644" s="828">
        <f t="shared" si="9"/>
        <v>84.848484848484844</v>
      </c>
    </row>
    <row r="645" spans="1:5" ht="15">
      <c r="A645" s="18" t="s">
        <v>1261</v>
      </c>
      <c r="B645" s="19" t="s">
        <v>1262</v>
      </c>
      <c r="C645" s="575">
        <v>18</v>
      </c>
      <c r="D645" s="830">
        <v>14.666666666666668</v>
      </c>
      <c r="E645" s="828">
        <f t="shared" si="9"/>
        <v>122.72727272727271</v>
      </c>
    </row>
    <row r="646" spans="1:5" ht="15">
      <c r="A646" s="18" t="s">
        <v>1263</v>
      </c>
      <c r="B646" s="19" t="s">
        <v>1264</v>
      </c>
      <c r="C646" s="575">
        <v>0</v>
      </c>
      <c r="D646" s="830">
        <v>1.3333333333333333</v>
      </c>
      <c r="E646" s="828">
        <f t="shared" si="9"/>
        <v>0</v>
      </c>
    </row>
    <row r="647" spans="1:5" ht="15">
      <c r="A647" s="18" t="s">
        <v>1265</v>
      </c>
      <c r="B647" s="19" t="s">
        <v>1266</v>
      </c>
      <c r="C647" s="575">
        <v>0</v>
      </c>
      <c r="D647" s="830">
        <v>0</v>
      </c>
      <c r="E647" s="828" t="e">
        <f t="shared" si="9"/>
        <v>#DIV/0!</v>
      </c>
    </row>
    <row r="648" spans="1:5" ht="15">
      <c r="A648" s="18" t="s">
        <v>1267</v>
      </c>
      <c r="B648" s="19" t="s">
        <v>1268</v>
      </c>
      <c r="C648" s="575">
        <v>23</v>
      </c>
      <c r="D648" s="830">
        <v>65.333333333333343</v>
      </c>
      <c r="E648" s="828">
        <f t="shared" ref="E648:E711" si="10">C648/D648*100</f>
        <v>35.204081632653057</v>
      </c>
    </row>
    <row r="649" spans="1:5" ht="15">
      <c r="A649" s="18" t="s">
        <v>1269</v>
      </c>
      <c r="B649" s="19" t="s">
        <v>1270</v>
      </c>
      <c r="C649" s="575">
        <v>51</v>
      </c>
      <c r="D649" s="830">
        <v>301.33333333333331</v>
      </c>
      <c r="E649" s="828">
        <f t="shared" si="10"/>
        <v>16.924778761061948</v>
      </c>
    </row>
    <row r="650" spans="1:5" ht="15">
      <c r="A650" s="18" t="s">
        <v>1271</v>
      </c>
      <c r="B650" s="19" t="s">
        <v>1272</v>
      </c>
      <c r="C650" s="575">
        <v>22</v>
      </c>
      <c r="D650" s="830">
        <v>188</v>
      </c>
      <c r="E650" s="828">
        <f t="shared" si="10"/>
        <v>11.702127659574469</v>
      </c>
    </row>
    <row r="651" spans="1:5" ht="15">
      <c r="A651" s="18" t="s">
        <v>1273</v>
      </c>
      <c r="B651" s="19" t="s">
        <v>1274</v>
      </c>
      <c r="C651" s="575">
        <v>16</v>
      </c>
      <c r="D651" s="830">
        <v>16</v>
      </c>
      <c r="E651" s="828">
        <f t="shared" si="10"/>
        <v>100</v>
      </c>
    </row>
    <row r="652" spans="1:5" ht="15">
      <c r="A652" s="18" t="s">
        <v>1275</v>
      </c>
      <c r="B652" s="19" t="s">
        <v>1276</v>
      </c>
      <c r="C652" s="575">
        <v>7</v>
      </c>
      <c r="D652" s="830">
        <v>9.3333333333333339</v>
      </c>
      <c r="E652" s="828">
        <f t="shared" si="10"/>
        <v>75</v>
      </c>
    </row>
    <row r="653" spans="1:5" ht="15">
      <c r="A653" s="18" t="s">
        <v>1277</v>
      </c>
      <c r="B653" s="19" t="s">
        <v>1278</v>
      </c>
      <c r="C653" s="575">
        <v>3</v>
      </c>
      <c r="D653" s="830">
        <v>1.3333333333333333</v>
      </c>
      <c r="E653" s="828">
        <f t="shared" si="10"/>
        <v>225</v>
      </c>
    </row>
    <row r="654" spans="1:5" ht="18">
      <c r="A654" s="602">
        <v>19</v>
      </c>
      <c r="B654" s="605" t="s">
        <v>1279</v>
      </c>
      <c r="C654" s="829">
        <v>226</v>
      </c>
      <c r="D654" s="831">
        <v>264</v>
      </c>
      <c r="E654" s="828">
        <f t="shared" si="10"/>
        <v>85.606060606060609</v>
      </c>
    </row>
    <row r="655" spans="1:5" ht="15">
      <c r="A655" s="18" t="s">
        <v>1280</v>
      </c>
      <c r="B655" s="25" t="s">
        <v>1281</v>
      </c>
      <c r="C655" s="575">
        <v>0</v>
      </c>
      <c r="D655" s="830">
        <v>0</v>
      </c>
      <c r="E655" s="828" t="e">
        <f t="shared" si="10"/>
        <v>#DIV/0!</v>
      </c>
    </row>
    <row r="656" spans="1:5" ht="15">
      <c r="A656" s="18" t="s">
        <v>1282</v>
      </c>
      <c r="B656" s="25" t="s">
        <v>1283</v>
      </c>
      <c r="C656" s="575">
        <v>1</v>
      </c>
      <c r="D656" s="830">
        <v>0</v>
      </c>
      <c r="E656" s="828" t="e">
        <f t="shared" si="10"/>
        <v>#DIV/0!</v>
      </c>
    </row>
    <row r="657" spans="1:5" ht="15">
      <c r="A657" s="18" t="s">
        <v>1284</v>
      </c>
      <c r="B657" s="25" t="s">
        <v>1285</v>
      </c>
      <c r="C657" s="575">
        <v>25</v>
      </c>
      <c r="D657" s="830">
        <v>21.333333333333332</v>
      </c>
      <c r="E657" s="828">
        <f t="shared" si="10"/>
        <v>117.1875</v>
      </c>
    </row>
    <row r="658" spans="1:5" ht="15">
      <c r="A658" s="18" t="s">
        <v>1286</v>
      </c>
      <c r="B658" s="25" t="s">
        <v>1287</v>
      </c>
      <c r="C658" s="575">
        <v>1</v>
      </c>
      <c r="D658" s="830">
        <v>1.3333333333333333</v>
      </c>
      <c r="E658" s="828">
        <f t="shared" si="10"/>
        <v>75</v>
      </c>
    </row>
    <row r="659" spans="1:5" ht="15">
      <c r="A659" s="18" t="s">
        <v>1288</v>
      </c>
      <c r="B659" s="25" t="s">
        <v>1289</v>
      </c>
      <c r="C659" s="575">
        <v>19</v>
      </c>
      <c r="D659" s="830">
        <v>36</v>
      </c>
      <c r="E659" s="828">
        <f t="shared" si="10"/>
        <v>52.777777777777779</v>
      </c>
    </row>
    <row r="660" spans="1:5" ht="15">
      <c r="A660" s="18" t="s">
        <v>1290</v>
      </c>
      <c r="B660" s="25" t="s">
        <v>1291</v>
      </c>
      <c r="C660" s="575">
        <v>123</v>
      </c>
      <c r="D660" s="830">
        <v>129</v>
      </c>
      <c r="E660" s="828">
        <f t="shared" si="10"/>
        <v>95.348837209302332</v>
      </c>
    </row>
    <row r="661" spans="1:5" ht="15">
      <c r="A661" s="18" t="s">
        <v>1292</v>
      </c>
      <c r="B661" s="25" t="s">
        <v>1293</v>
      </c>
      <c r="C661" s="575">
        <v>2</v>
      </c>
      <c r="D661" s="830">
        <v>4</v>
      </c>
      <c r="E661" s="828">
        <f t="shared" si="10"/>
        <v>50</v>
      </c>
    </row>
    <row r="662" spans="1:5" ht="15">
      <c r="A662" s="18" t="s">
        <v>1294</v>
      </c>
      <c r="B662" s="25" t="s">
        <v>1295</v>
      </c>
      <c r="C662" s="575">
        <v>7</v>
      </c>
      <c r="D662" s="830">
        <v>9.3333333333333339</v>
      </c>
      <c r="E662" s="828">
        <f t="shared" si="10"/>
        <v>75</v>
      </c>
    </row>
    <row r="663" spans="1:5" ht="15">
      <c r="A663" s="18" t="s">
        <v>1296</v>
      </c>
      <c r="B663" s="25" t="s">
        <v>1297</v>
      </c>
      <c r="C663" s="575">
        <v>36</v>
      </c>
      <c r="D663" s="830">
        <v>55</v>
      </c>
      <c r="E663" s="828">
        <f t="shared" si="10"/>
        <v>65.454545454545453</v>
      </c>
    </row>
    <row r="664" spans="1:5" ht="15">
      <c r="A664" s="18" t="s">
        <v>1298</v>
      </c>
      <c r="B664" s="25" t="s">
        <v>1299</v>
      </c>
      <c r="C664" s="575">
        <v>12</v>
      </c>
      <c r="D664" s="830">
        <v>8</v>
      </c>
      <c r="E664" s="828">
        <f t="shared" si="10"/>
        <v>150</v>
      </c>
    </row>
    <row r="665" spans="1:5" ht="15">
      <c r="A665" s="18" t="s">
        <v>1300</v>
      </c>
      <c r="B665" s="25" t="s">
        <v>1301</v>
      </c>
      <c r="C665" s="575">
        <v>0</v>
      </c>
      <c r="D665" s="830">
        <v>0</v>
      </c>
      <c r="E665" s="828" t="e">
        <f t="shared" si="10"/>
        <v>#DIV/0!</v>
      </c>
    </row>
    <row r="666" spans="1:5" ht="36">
      <c r="A666" s="602">
        <v>20</v>
      </c>
      <c r="B666" s="605" t="s">
        <v>1302</v>
      </c>
      <c r="C666" s="829">
        <v>1</v>
      </c>
      <c r="D666" s="831">
        <v>0</v>
      </c>
      <c r="E666" s="828" t="e">
        <f t="shared" si="10"/>
        <v>#DIV/0!</v>
      </c>
    </row>
    <row r="667" spans="1:5" ht="15">
      <c r="A667" s="18" t="s">
        <v>1303</v>
      </c>
      <c r="B667" s="19" t="s">
        <v>1304</v>
      </c>
      <c r="C667" s="575">
        <v>0</v>
      </c>
      <c r="D667" s="830">
        <v>0</v>
      </c>
      <c r="E667" s="828" t="e">
        <f t="shared" si="10"/>
        <v>#DIV/0!</v>
      </c>
    </row>
    <row r="668" spans="1:5" ht="15">
      <c r="A668" s="18" t="s">
        <v>1305</v>
      </c>
      <c r="B668" s="19" t="s">
        <v>1306</v>
      </c>
      <c r="C668" s="575">
        <v>0</v>
      </c>
      <c r="D668" s="830">
        <v>0</v>
      </c>
      <c r="E668" s="828" t="e">
        <f t="shared" si="10"/>
        <v>#DIV/0!</v>
      </c>
    </row>
    <row r="669" spans="1:5" ht="15">
      <c r="A669" s="18" t="s">
        <v>1307</v>
      </c>
      <c r="B669" s="19" t="s">
        <v>1308</v>
      </c>
      <c r="C669" s="575">
        <v>1</v>
      </c>
      <c r="D669" s="830">
        <v>0</v>
      </c>
      <c r="E669" s="828" t="e">
        <f t="shared" si="10"/>
        <v>#DIV/0!</v>
      </c>
    </row>
    <row r="670" spans="1:5" ht="15">
      <c r="A670" s="18" t="s">
        <v>1309</v>
      </c>
      <c r="B670" s="19" t="s">
        <v>1310</v>
      </c>
      <c r="C670" s="575">
        <v>0</v>
      </c>
      <c r="D670" s="830">
        <v>0</v>
      </c>
      <c r="E670" s="828" t="e">
        <f t="shared" si="10"/>
        <v>#DIV/0!</v>
      </c>
    </row>
    <row r="671" spans="1:5" ht="15">
      <c r="A671" s="18" t="s">
        <v>1311</v>
      </c>
      <c r="B671" s="19" t="s">
        <v>1312</v>
      </c>
      <c r="C671" s="575">
        <v>0</v>
      </c>
      <c r="D671" s="830">
        <v>0</v>
      </c>
      <c r="E671" s="828" t="e">
        <f t="shared" si="10"/>
        <v>#DIV/0!</v>
      </c>
    </row>
    <row r="672" spans="1:5" ht="15">
      <c r="A672" s="18" t="s">
        <v>1313</v>
      </c>
      <c r="B672" s="19" t="s">
        <v>1314</v>
      </c>
      <c r="C672" s="575">
        <v>0</v>
      </c>
      <c r="D672" s="830">
        <v>0</v>
      </c>
      <c r="E672" s="828" t="e">
        <f t="shared" si="10"/>
        <v>#DIV/0!</v>
      </c>
    </row>
    <row r="673" spans="1:5" ht="18">
      <c r="A673" s="602">
        <v>21</v>
      </c>
      <c r="B673" s="605" t="s">
        <v>1315</v>
      </c>
      <c r="C673" s="829">
        <v>32</v>
      </c>
      <c r="D673" s="831">
        <v>37</v>
      </c>
      <c r="E673" s="828">
        <f t="shared" si="10"/>
        <v>86.486486486486484</v>
      </c>
    </row>
    <row r="674" spans="1:5" ht="15">
      <c r="A674" s="18" t="s">
        <v>1316</v>
      </c>
      <c r="B674" s="19" t="s">
        <v>1317</v>
      </c>
      <c r="C674" s="575">
        <v>0</v>
      </c>
      <c r="D674" s="830">
        <v>0</v>
      </c>
      <c r="E674" s="828" t="e">
        <f t="shared" si="10"/>
        <v>#DIV/0!</v>
      </c>
    </row>
    <row r="675" spans="1:5" ht="25.5">
      <c r="A675" s="18" t="s">
        <v>1318</v>
      </c>
      <c r="B675" s="19" t="s">
        <v>1319</v>
      </c>
      <c r="C675" s="575">
        <v>0</v>
      </c>
      <c r="D675" s="830">
        <v>0</v>
      </c>
      <c r="E675" s="828" t="e">
        <f t="shared" si="10"/>
        <v>#DIV/0!</v>
      </c>
    </row>
    <row r="676" spans="1:5" ht="25.5">
      <c r="A676" s="18" t="s">
        <v>1320</v>
      </c>
      <c r="B676" s="19" t="s">
        <v>1321</v>
      </c>
      <c r="C676" s="575">
        <v>0</v>
      </c>
      <c r="D676" s="830">
        <v>0</v>
      </c>
      <c r="E676" s="828" t="e">
        <f t="shared" si="10"/>
        <v>#DIV/0!</v>
      </c>
    </row>
    <row r="677" spans="1:5" ht="15">
      <c r="A677" s="18" t="s">
        <v>1322</v>
      </c>
      <c r="B677" s="19" t="s">
        <v>1323</v>
      </c>
      <c r="C677" s="575">
        <v>0</v>
      </c>
      <c r="D677" s="830">
        <v>0</v>
      </c>
      <c r="E677" s="828" t="e">
        <f t="shared" si="10"/>
        <v>#DIV/0!</v>
      </c>
    </row>
    <row r="678" spans="1:5" ht="15">
      <c r="A678" s="18" t="s">
        <v>1324</v>
      </c>
      <c r="B678" s="23" t="s">
        <v>1325</v>
      </c>
      <c r="C678" s="575">
        <v>0</v>
      </c>
      <c r="D678" s="830">
        <v>0</v>
      </c>
      <c r="E678" s="828" t="e">
        <f t="shared" si="10"/>
        <v>#DIV/0!</v>
      </c>
    </row>
    <row r="679" spans="1:5" ht="15">
      <c r="A679" s="18" t="s">
        <v>1326</v>
      </c>
      <c r="B679" s="23" t="s">
        <v>1327</v>
      </c>
      <c r="C679" s="575">
        <v>0</v>
      </c>
      <c r="D679" s="830">
        <v>0</v>
      </c>
      <c r="E679" s="828" t="e">
        <f t="shared" si="10"/>
        <v>#DIV/0!</v>
      </c>
    </row>
    <row r="680" spans="1:5" ht="15">
      <c r="A680" s="18" t="s">
        <v>1328</v>
      </c>
      <c r="B680" s="19" t="s">
        <v>1329</v>
      </c>
      <c r="C680" s="575">
        <v>0</v>
      </c>
      <c r="D680" s="830">
        <v>0</v>
      </c>
      <c r="E680" s="828" t="e">
        <f t="shared" si="10"/>
        <v>#DIV/0!</v>
      </c>
    </row>
    <row r="681" spans="1:5" ht="15">
      <c r="A681" s="18" t="s">
        <v>1330</v>
      </c>
      <c r="B681" s="23" t="s">
        <v>1331</v>
      </c>
      <c r="C681" s="575">
        <v>0</v>
      </c>
      <c r="D681" s="830">
        <v>0</v>
      </c>
      <c r="E681" s="828" t="e">
        <f t="shared" si="10"/>
        <v>#DIV/0!</v>
      </c>
    </row>
    <row r="682" spans="1:5" ht="15">
      <c r="A682" s="18" t="s">
        <v>1332</v>
      </c>
      <c r="B682" s="23" t="s">
        <v>1333</v>
      </c>
      <c r="C682" s="575">
        <v>0</v>
      </c>
      <c r="D682" s="830">
        <v>0</v>
      </c>
      <c r="E682" s="828" t="e">
        <f t="shared" si="10"/>
        <v>#DIV/0!</v>
      </c>
    </row>
    <row r="683" spans="1:5" ht="15">
      <c r="A683" s="18" t="s">
        <v>1334</v>
      </c>
      <c r="B683" s="23" t="s">
        <v>1335</v>
      </c>
      <c r="C683" s="575">
        <v>0</v>
      </c>
      <c r="D683" s="830">
        <v>0</v>
      </c>
      <c r="E683" s="828" t="e">
        <f t="shared" si="10"/>
        <v>#DIV/0!</v>
      </c>
    </row>
    <row r="684" spans="1:5" ht="15">
      <c r="A684" s="18" t="s">
        <v>1336</v>
      </c>
      <c r="B684" s="19" t="s">
        <v>1337</v>
      </c>
      <c r="C684" s="575">
        <v>0</v>
      </c>
      <c r="D684" s="830">
        <v>0</v>
      </c>
      <c r="E684" s="828" t="e">
        <f t="shared" si="10"/>
        <v>#DIV/0!</v>
      </c>
    </row>
    <row r="685" spans="1:5" ht="15">
      <c r="A685" s="18" t="s">
        <v>1338</v>
      </c>
      <c r="B685" s="19" t="s">
        <v>1339</v>
      </c>
      <c r="C685" s="575">
        <v>0</v>
      </c>
      <c r="D685" s="830">
        <v>0</v>
      </c>
      <c r="E685" s="828" t="e">
        <f t="shared" si="10"/>
        <v>#DIV/0!</v>
      </c>
    </row>
    <row r="686" spans="1:5" ht="15">
      <c r="A686" s="18" t="s">
        <v>1340</v>
      </c>
      <c r="B686" s="19" t="s">
        <v>1341</v>
      </c>
      <c r="C686" s="575">
        <v>0</v>
      </c>
      <c r="D686" s="830">
        <v>0</v>
      </c>
      <c r="E686" s="828" t="e">
        <f t="shared" si="10"/>
        <v>#DIV/0!</v>
      </c>
    </row>
    <row r="687" spans="1:5" ht="15">
      <c r="A687" s="18" t="s">
        <v>1342</v>
      </c>
      <c r="B687" s="23" t="s">
        <v>1343</v>
      </c>
      <c r="C687" s="575">
        <v>0</v>
      </c>
      <c r="D687" s="830">
        <v>0</v>
      </c>
      <c r="E687" s="828" t="e">
        <f t="shared" si="10"/>
        <v>#DIV/0!</v>
      </c>
    </row>
    <row r="688" spans="1:5" ht="15">
      <c r="A688" s="18" t="s">
        <v>1344</v>
      </c>
      <c r="B688" s="23" t="s">
        <v>1345</v>
      </c>
      <c r="C688" s="575">
        <v>0</v>
      </c>
      <c r="D688" s="830">
        <v>0</v>
      </c>
      <c r="E688" s="828" t="e">
        <f t="shared" si="10"/>
        <v>#DIV/0!</v>
      </c>
    </row>
    <row r="689" spans="1:5" ht="15">
      <c r="A689" s="18" t="s">
        <v>1346</v>
      </c>
      <c r="B689" s="19" t="s">
        <v>1347</v>
      </c>
      <c r="C689" s="575">
        <v>3</v>
      </c>
      <c r="D689" s="830">
        <v>1.3333333333333333</v>
      </c>
      <c r="E689" s="828">
        <f t="shared" si="10"/>
        <v>225</v>
      </c>
    </row>
    <row r="690" spans="1:5" ht="15">
      <c r="A690" s="18" t="s">
        <v>1348</v>
      </c>
      <c r="B690" s="19" t="s">
        <v>1349</v>
      </c>
      <c r="C690" s="575">
        <v>0</v>
      </c>
      <c r="D690" s="830">
        <v>0</v>
      </c>
      <c r="E690" s="828" t="e">
        <f t="shared" si="10"/>
        <v>#DIV/0!</v>
      </c>
    </row>
    <row r="691" spans="1:5" ht="15">
      <c r="A691" s="18" t="s">
        <v>1350</v>
      </c>
      <c r="B691" s="19" t="s">
        <v>1351</v>
      </c>
      <c r="C691" s="575">
        <v>0</v>
      </c>
      <c r="D691" s="830">
        <v>0</v>
      </c>
      <c r="E691" s="828" t="e">
        <f t="shared" si="10"/>
        <v>#DIV/0!</v>
      </c>
    </row>
    <row r="692" spans="1:5" ht="15">
      <c r="A692" s="18" t="s">
        <v>1352</v>
      </c>
      <c r="B692" s="19" t="s">
        <v>1353</v>
      </c>
      <c r="C692" s="575">
        <v>0</v>
      </c>
      <c r="D692" s="830">
        <v>0</v>
      </c>
      <c r="E692" s="828" t="e">
        <f t="shared" si="10"/>
        <v>#DIV/0!</v>
      </c>
    </row>
    <row r="693" spans="1:5" ht="15">
      <c r="A693" s="18" t="s">
        <v>1354</v>
      </c>
      <c r="B693" s="19" t="s">
        <v>1355</v>
      </c>
      <c r="C693" s="575">
        <v>0</v>
      </c>
      <c r="D693" s="830">
        <v>0</v>
      </c>
      <c r="E693" s="828" t="e">
        <f t="shared" si="10"/>
        <v>#DIV/0!</v>
      </c>
    </row>
    <row r="694" spans="1:5" ht="15">
      <c r="A694" s="18" t="s">
        <v>1356</v>
      </c>
      <c r="B694" s="19" t="s">
        <v>1357</v>
      </c>
      <c r="C694" s="575">
        <v>0</v>
      </c>
      <c r="D694" s="830">
        <v>1.3333333333333333</v>
      </c>
      <c r="E694" s="828">
        <f t="shared" si="10"/>
        <v>0</v>
      </c>
    </row>
    <row r="695" spans="1:5" ht="15">
      <c r="A695" s="18" t="s">
        <v>1358</v>
      </c>
      <c r="B695" s="19" t="s">
        <v>1359</v>
      </c>
      <c r="C695" s="575">
        <v>0</v>
      </c>
      <c r="D695" s="830">
        <v>0</v>
      </c>
      <c r="E695" s="828" t="e">
        <f t="shared" si="10"/>
        <v>#DIV/0!</v>
      </c>
    </row>
    <row r="696" spans="1:5" ht="15">
      <c r="A696" s="18" t="s">
        <v>1360</v>
      </c>
      <c r="B696" s="19" t="s">
        <v>1361</v>
      </c>
      <c r="C696" s="575">
        <v>1</v>
      </c>
      <c r="D696" s="830">
        <v>1.3333333333333333</v>
      </c>
      <c r="E696" s="828">
        <f t="shared" si="10"/>
        <v>75</v>
      </c>
    </row>
    <row r="697" spans="1:5" ht="15">
      <c r="A697" s="18" t="s">
        <v>1362</v>
      </c>
      <c r="B697" s="19" t="s">
        <v>1363</v>
      </c>
      <c r="C697" s="575">
        <v>22</v>
      </c>
      <c r="D697" s="830">
        <v>22</v>
      </c>
      <c r="E697" s="828">
        <f t="shared" si="10"/>
        <v>100</v>
      </c>
    </row>
    <row r="698" spans="1:5" ht="15">
      <c r="A698" s="18" t="s">
        <v>1364</v>
      </c>
      <c r="B698" s="19" t="s">
        <v>1365</v>
      </c>
      <c r="C698" s="575">
        <v>0</v>
      </c>
      <c r="D698" s="830">
        <v>8</v>
      </c>
      <c r="E698" s="828">
        <f t="shared" si="10"/>
        <v>0</v>
      </c>
    </row>
    <row r="699" spans="1:5" ht="15">
      <c r="A699" s="18" t="s">
        <v>1366</v>
      </c>
      <c r="B699" s="19" t="s">
        <v>1367</v>
      </c>
      <c r="C699" s="575">
        <v>2</v>
      </c>
      <c r="D699" s="830">
        <v>0</v>
      </c>
      <c r="E699" s="828" t="e">
        <f t="shared" si="10"/>
        <v>#DIV/0!</v>
      </c>
    </row>
    <row r="700" spans="1:5" ht="15">
      <c r="A700" s="18" t="s">
        <v>1368</v>
      </c>
      <c r="B700" s="19" t="s">
        <v>1369</v>
      </c>
      <c r="C700" s="575">
        <v>4</v>
      </c>
      <c r="D700" s="830">
        <v>2.6666666666666665</v>
      </c>
      <c r="E700" s="828">
        <f t="shared" si="10"/>
        <v>150</v>
      </c>
    </row>
    <row r="701" spans="1:5" ht="15">
      <c r="A701" s="18" t="s">
        <v>1370</v>
      </c>
      <c r="B701" s="19" t="s">
        <v>1371</v>
      </c>
      <c r="C701" s="575">
        <v>0</v>
      </c>
      <c r="D701" s="830">
        <v>0</v>
      </c>
      <c r="E701" s="828" t="e">
        <f t="shared" si="10"/>
        <v>#DIV/0!</v>
      </c>
    </row>
    <row r="702" spans="1:5" ht="15">
      <c r="A702" s="18" t="s">
        <v>1372</v>
      </c>
      <c r="B702" s="19" t="s">
        <v>1373</v>
      </c>
      <c r="C702" s="575">
        <v>0</v>
      </c>
      <c r="D702" s="830">
        <v>0</v>
      </c>
      <c r="E702" s="828" t="e">
        <f t="shared" si="10"/>
        <v>#DIV/0!</v>
      </c>
    </row>
    <row r="703" spans="1:5" ht="18">
      <c r="A703" s="602">
        <v>22</v>
      </c>
      <c r="B703" s="605" t="s">
        <v>1374</v>
      </c>
      <c r="C703" s="829">
        <v>0</v>
      </c>
      <c r="D703" s="831">
        <v>0</v>
      </c>
      <c r="E703" s="828" t="e">
        <f t="shared" si="10"/>
        <v>#DIV/0!</v>
      </c>
    </row>
    <row r="704" spans="1:5" ht="15">
      <c r="A704" s="18" t="s">
        <v>1375</v>
      </c>
      <c r="B704" s="19" t="s">
        <v>1376</v>
      </c>
      <c r="C704" s="575">
        <v>0</v>
      </c>
      <c r="D704" s="830">
        <v>0</v>
      </c>
      <c r="E704" s="828" t="e">
        <f t="shared" si="10"/>
        <v>#DIV/0!</v>
      </c>
    </row>
    <row r="705" spans="1:5" ht="15">
      <c r="A705" s="18" t="s">
        <v>1377</v>
      </c>
      <c r="B705" s="19" t="s">
        <v>1378</v>
      </c>
      <c r="C705" s="575">
        <v>0</v>
      </c>
      <c r="D705" s="830">
        <v>0</v>
      </c>
      <c r="E705" s="828" t="e">
        <f t="shared" si="10"/>
        <v>#DIV/0!</v>
      </c>
    </row>
    <row r="706" spans="1:5" ht="15">
      <c r="A706" s="18" t="s">
        <v>1379</v>
      </c>
      <c r="B706" s="19" t="s">
        <v>1380</v>
      </c>
      <c r="C706" s="575">
        <v>0</v>
      </c>
      <c r="D706" s="830">
        <v>0</v>
      </c>
      <c r="E706" s="828" t="e">
        <f t="shared" si="10"/>
        <v>#DIV/0!</v>
      </c>
    </row>
    <row r="707" spans="1:5" ht="15">
      <c r="A707" s="18" t="s">
        <v>1381</v>
      </c>
      <c r="B707" s="19" t="s">
        <v>1382</v>
      </c>
      <c r="C707" s="575">
        <v>0</v>
      </c>
      <c r="D707" s="830">
        <v>0</v>
      </c>
      <c r="E707" s="828" t="e">
        <f t="shared" si="10"/>
        <v>#DIV/0!</v>
      </c>
    </row>
    <row r="708" spans="1:5" ht="15">
      <c r="A708" s="18" t="s">
        <v>1383</v>
      </c>
      <c r="B708" s="19" t="s">
        <v>1384</v>
      </c>
      <c r="C708" s="575">
        <v>0</v>
      </c>
      <c r="D708" s="830">
        <v>0</v>
      </c>
      <c r="E708" s="828" t="e">
        <f t="shared" si="10"/>
        <v>#DIV/0!</v>
      </c>
    </row>
    <row r="709" spans="1:5" ht="15">
      <c r="A709" s="18" t="s">
        <v>1385</v>
      </c>
      <c r="B709" s="19" t="s">
        <v>1386</v>
      </c>
      <c r="C709" s="575">
        <v>0</v>
      </c>
      <c r="D709" s="830">
        <v>0</v>
      </c>
      <c r="E709" s="828" t="e">
        <f t="shared" si="10"/>
        <v>#DIV/0!</v>
      </c>
    </row>
    <row r="710" spans="1:5" ht="15">
      <c r="A710" s="18" t="s">
        <v>1387</v>
      </c>
      <c r="B710" s="19" t="s">
        <v>1388</v>
      </c>
      <c r="C710" s="575">
        <v>0</v>
      </c>
      <c r="D710" s="830">
        <v>0</v>
      </c>
      <c r="E710" s="828" t="e">
        <f t="shared" si="10"/>
        <v>#DIV/0!</v>
      </c>
    </row>
    <row r="711" spans="1:5" ht="15">
      <c r="A711" s="18" t="s">
        <v>1389</v>
      </c>
      <c r="B711" s="19" t="s">
        <v>1390</v>
      </c>
      <c r="C711" s="575">
        <v>0</v>
      </c>
      <c r="D711" s="830">
        <v>0</v>
      </c>
      <c r="E711" s="828" t="e">
        <f t="shared" si="10"/>
        <v>#DIV/0!</v>
      </c>
    </row>
    <row r="712" spans="1:5" ht="36">
      <c r="A712" s="602">
        <v>23</v>
      </c>
      <c r="B712" s="605" t="s">
        <v>1391</v>
      </c>
      <c r="C712" s="829">
        <v>1600</v>
      </c>
      <c r="D712" s="831">
        <v>1135</v>
      </c>
      <c r="E712" s="828">
        <f t="shared" ref="E712:E733" si="11">C712/D712*100</f>
        <v>140.96916299559473</v>
      </c>
    </row>
    <row r="713" spans="1:5" ht="25.5">
      <c r="A713" s="18" t="s">
        <v>1392</v>
      </c>
      <c r="B713" s="19" t="s">
        <v>1393</v>
      </c>
      <c r="C713" s="575">
        <v>3</v>
      </c>
      <c r="D713" s="830">
        <v>2.6666666666666665</v>
      </c>
      <c r="E713" s="828">
        <f t="shared" si="11"/>
        <v>112.5</v>
      </c>
    </row>
    <row r="714" spans="1:5" ht="25.5">
      <c r="A714" s="18" t="s">
        <v>1394</v>
      </c>
      <c r="B714" s="19" t="s">
        <v>1395</v>
      </c>
      <c r="C714" s="575">
        <v>11</v>
      </c>
      <c r="D714" s="830">
        <v>18.666666666666668</v>
      </c>
      <c r="E714" s="828">
        <f t="shared" si="11"/>
        <v>58.928571428571431</v>
      </c>
    </row>
    <row r="715" spans="1:5" ht="15">
      <c r="A715" s="18" t="s">
        <v>1396</v>
      </c>
      <c r="B715" s="19" t="s">
        <v>1397</v>
      </c>
      <c r="C715" s="575">
        <v>35</v>
      </c>
      <c r="D715" s="830">
        <v>51</v>
      </c>
      <c r="E715" s="828">
        <f t="shared" si="11"/>
        <v>68.627450980392155</v>
      </c>
    </row>
    <row r="716" spans="1:5" ht="15">
      <c r="A716" s="18" t="s">
        <v>1398</v>
      </c>
      <c r="B716" s="19" t="s">
        <v>1399</v>
      </c>
      <c r="C716" s="575">
        <v>0</v>
      </c>
      <c r="D716" s="830">
        <v>0</v>
      </c>
      <c r="E716" s="828" t="e">
        <f t="shared" si="11"/>
        <v>#DIV/0!</v>
      </c>
    </row>
    <row r="717" spans="1:5" ht="15">
      <c r="A717" s="18" t="s">
        <v>1400</v>
      </c>
      <c r="B717" s="19" t="s">
        <v>1401</v>
      </c>
      <c r="C717" s="575">
        <v>0</v>
      </c>
      <c r="D717" s="830">
        <v>0</v>
      </c>
      <c r="E717" s="828" t="e">
        <f t="shared" si="11"/>
        <v>#DIV/0!</v>
      </c>
    </row>
    <row r="718" spans="1:5" ht="15">
      <c r="A718" s="18" t="s">
        <v>1402</v>
      </c>
      <c r="B718" s="19" t="s">
        <v>1403</v>
      </c>
      <c r="C718" s="575">
        <v>0</v>
      </c>
      <c r="D718" s="830">
        <v>0</v>
      </c>
      <c r="E718" s="828" t="e">
        <f t="shared" si="11"/>
        <v>#DIV/0!</v>
      </c>
    </row>
    <row r="719" spans="1:5" ht="15">
      <c r="A719" s="18" t="s">
        <v>1404</v>
      </c>
      <c r="B719" s="19" t="s">
        <v>1405</v>
      </c>
      <c r="C719" s="575">
        <v>12</v>
      </c>
      <c r="D719" s="830">
        <v>6.666666666666667</v>
      </c>
      <c r="E719" s="828">
        <f t="shared" si="11"/>
        <v>179.99999999999997</v>
      </c>
    </row>
    <row r="720" spans="1:5" ht="15">
      <c r="A720" s="18" t="s">
        <v>1406</v>
      </c>
      <c r="B720" s="19" t="s">
        <v>1407</v>
      </c>
      <c r="C720" s="575">
        <v>3</v>
      </c>
      <c r="D720" s="830">
        <v>9.3333333333333339</v>
      </c>
      <c r="E720" s="828">
        <f t="shared" si="11"/>
        <v>32.142857142857139</v>
      </c>
    </row>
    <row r="721" spans="1:5" ht="15">
      <c r="A721" s="18" t="s">
        <v>1408</v>
      </c>
      <c r="B721" s="19" t="s">
        <v>1409</v>
      </c>
      <c r="C721" s="575">
        <v>0</v>
      </c>
      <c r="D721" s="830">
        <v>0</v>
      </c>
      <c r="E721" s="828" t="e">
        <f t="shared" si="11"/>
        <v>#DIV/0!</v>
      </c>
    </row>
    <row r="722" spans="1:5" ht="15">
      <c r="A722" s="18" t="s">
        <v>1410</v>
      </c>
      <c r="B722" s="19" t="s">
        <v>1411</v>
      </c>
      <c r="C722" s="575">
        <v>169</v>
      </c>
      <c r="D722" s="830">
        <v>5.333333333333333</v>
      </c>
      <c r="E722" s="828">
        <f t="shared" si="11"/>
        <v>3168.75</v>
      </c>
    </row>
    <row r="723" spans="1:5" ht="15">
      <c r="A723" s="18" t="s">
        <v>1412</v>
      </c>
      <c r="B723" s="19" t="s">
        <v>1413</v>
      </c>
      <c r="C723" s="575">
        <v>874</v>
      </c>
      <c r="D723" s="830">
        <v>20</v>
      </c>
      <c r="E723" s="828">
        <f t="shared" si="11"/>
        <v>4370</v>
      </c>
    </row>
    <row r="724" spans="1:5" ht="15">
      <c r="A724" s="18" t="s">
        <v>1414</v>
      </c>
      <c r="B724" s="19" t="s">
        <v>1415</v>
      </c>
      <c r="C724" s="575">
        <v>493</v>
      </c>
      <c r="D724" s="830">
        <v>1021.3333333333334</v>
      </c>
      <c r="E724" s="828">
        <f t="shared" si="11"/>
        <v>48.270234986945162</v>
      </c>
    </row>
    <row r="725" spans="1:5" ht="15">
      <c r="A725" s="18" t="s">
        <v>1416</v>
      </c>
      <c r="B725" s="19" t="s">
        <v>1417</v>
      </c>
      <c r="C725" s="575">
        <v>0</v>
      </c>
      <c r="D725" s="830">
        <v>0</v>
      </c>
      <c r="E725" s="828" t="e">
        <f t="shared" si="11"/>
        <v>#DIV/0!</v>
      </c>
    </row>
    <row r="726" spans="1:5" ht="23.25">
      <c r="A726" s="607"/>
      <c r="B726" s="608" t="s">
        <v>1418</v>
      </c>
      <c r="C726" s="829">
        <v>60</v>
      </c>
      <c r="D726" s="831">
        <v>63</v>
      </c>
      <c r="E726" s="828">
        <f t="shared" si="11"/>
        <v>95.238095238095227</v>
      </c>
    </row>
    <row r="727" spans="1:5" ht="15">
      <c r="A727" s="18" t="s">
        <v>1419</v>
      </c>
      <c r="B727" s="26" t="s">
        <v>1420</v>
      </c>
      <c r="C727" s="575">
        <v>13</v>
      </c>
      <c r="D727" s="830">
        <v>21.333333333333332</v>
      </c>
      <c r="E727" s="828">
        <f t="shared" si="11"/>
        <v>60.9375</v>
      </c>
    </row>
    <row r="728" spans="1:5" ht="15">
      <c r="A728" s="27" t="s">
        <v>1421</v>
      </c>
      <c r="B728" s="26" t="s">
        <v>1422</v>
      </c>
      <c r="C728" s="575">
        <v>13</v>
      </c>
      <c r="D728" s="830">
        <v>17.333333333333332</v>
      </c>
      <c r="E728" s="828">
        <f t="shared" si="11"/>
        <v>75</v>
      </c>
    </row>
    <row r="729" spans="1:5" ht="15">
      <c r="A729" s="27" t="s">
        <v>1423</v>
      </c>
      <c r="B729" s="26" t="s">
        <v>1424</v>
      </c>
      <c r="C729" s="575">
        <v>34</v>
      </c>
      <c r="D729" s="830">
        <v>24</v>
      </c>
      <c r="E729" s="828">
        <f t="shared" si="11"/>
        <v>141.66666666666669</v>
      </c>
    </row>
    <row r="730" spans="1:5" ht="23.25">
      <c r="A730" s="609"/>
      <c r="B730" s="608" t="s">
        <v>1425</v>
      </c>
      <c r="C730" s="829">
        <v>16</v>
      </c>
      <c r="D730" s="831">
        <v>99</v>
      </c>
      <c r="E730" s="828">
        <f t="shared" si="11"/>
        <v>16.161616161616163</v>
      </c>
    </row>
    <row r="731" spans="1:5" ht="15">
      <c r="A731" s="27" t="s">
        <v>1426</v>
      </c>
      <c r="B731" s="26" t="s">
        <v>1427</v>
      </c>
      <c r="C731" s="575">
        <v>2</v>
      </c>
      <c r="D731" s="830">
        <v>87</v>
      </c>
      <c r="E731" s="828">
        <f t="shared" si="11"/>
        <v>2.2988505747126435</v>
      </c>
    </row>
    <row r="732" spans="1:5" ht="15">
      <c r="A732" s="27" t="s">
        <v>1428</v>
      </c>
      <c r="B732" s="26" t="s">
        <v>1429</v>
      </c>
      <c r="C732" s="575">
        <v>14</v>
      </c>
      <c r="D732" s="830">
        <v>12</v>
      </c>
      <c r="E732" s="828">
        <f t="shared" si="11"/>
        <v>116.66666666666667</v>
      </c>
    </row>
    <row r="733" spans="1:5" ht="15">
      <c r="A733" s="27" t="s">
        <v>1430</v>
      </c>
      <c r="B733" s="26" t="s">
        <v>1431</v>
      </c>
      <c r="C733" s="575">
        <v>0</v>
      </c>
      <c r="D733" s="830">
        <v>0</v>
      </c>
      <c r="E733" s="828" t="e">
        <f t="shared" si="11"/>
        <v>#DIV/0!</v>
      </c>
    </row>
    <row r="734" spans="1:5">
      <c r="D734" s="3"/>
      <c r="E734" s="3"/>
    </row>
    <row r="735" spans="1:5">
      <c r="D735" s="3"/>
      <c r="E735" s="3"/>
    </row>
  </sheetData>
  <mergeCells count="1">
    <mergeCell ref="C1:F1"/>
  </mergeCells>
  <conditionalFormatting sqref="A728:A729 A731:A733">
    <cfRule type="expression" dxfId="31" priority="1" stopIfTrue="1">
      <formula>AND(COUNTIF($A$728:$A$729, A728)+COUNTIF($A$731:$A$733, A728)&gt;1,NOT(ISBLANK(A728)))</formula>
    </cfRule>
  </conditionalFormatting>
  <pageMargins left="0.23622047244094491" right="0.23622047244094491" top="0.35433070866141736" bottom="0.2" header="0.31496062992125984" footer="0.31496062992125984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</sheetPr>
  <dimension ref="A1:L2867"/>
  <sheetViews>
    <sheetView workbookViewId="0">
      <selection activeCell="J15" sqref="J15"/>
    </sheetView>
  </sheetViews>
  <sheetFormatPr defaultRowHeight="12.75"/>
  <cols>
    <col min="1" max="1" width="10.85546875" style="292" customWidth="1"/>
    <col min="2" max="2" width="45.140625" style="293" customWidth="1"/>
    <col min="3" max="3" width="9" style="296" customWidth="1"/>
    <col min="4" max="4" width="10.42578125" style="285" customWidth="1"/>
    <col min="5" max="5" width="9.5703125" style="296" customWidth="1"/>
    <col min="6" max="6" width="9.42578125" style="285" customWidth="1"/>
    <col min="7" max="7" width="9.85546875" style="296" customWidth="1"/>
    <col min="8" max="8" width="10" style="285" customWidth="1"/>
    <col min="9" max="249" width="9.140625" style="286"/>
    <col min="250" max="250" width="10.85546875" style="286" customWidth="1"/>
    <col min="251" max="251" width="47.42578125" style="286" customWidth="1"/>
    <col min="252" max="252" width="9" style="286" customWidth="1"/>
    <col min="253" max="253" width="10.42578125" style="286" customWidth="1"/>
    <col min="254" max="254" width="9.5703125" style="286" customWidth="1"/>
    <col min="255" max="255" width="9.42578125" style="286" customWidth="1"/>
    <col min="256" max="256" width="9.85546875" style="286" customWidth="1"/>
    <col min="257" max="257" width="10" style="286" customWidth="1"/>
    <col min="258" max="258" width="6" style="286" customWidth="1"/>
    <col min="259" max="505" width="9.140625" style="286"/>
    <col min="506" max="506" width="10.85546875" style="286" customWidth="1"/>
    <col min="507" max="507" width="47.42578125" style="286" customWidth="1"/>
    <col min="508" max="508" width="9" style="286" customWidth="1"/>
    <col min="509" max="509" width="10.42578125" style="286" customWidth="1"/>
    <col min="510" max="510" width="9.5703125" style="286" customWidth="1"/>
    <col min="511" max="511" width="9.42578125" style="286" customWidth="1"/>
    <col min="512" max="512" width="9.85546875" style="286" customWidth="1"/>
    <col min="513" max="513" width="10" style="286" customWidth="1"/>
    <col min="514" max="514" width="6" style="286" customWidth="1"/>
    <col min="515" max="761" width="9.140625" style="286"/>
    <col min="762" max="762" width="10.85546875" style="286" customWidth="1"/>
    <col min="763" max="763" width="47.42578125" style="286" customWidth="1"/>
    <col min="764" max="764" width="9" style="286" customWidth="1"/>
    <col min="765" max="765" width="10.42578125" style="286" customWidth="1"/>
    <col min="766" max="766" width="9.5703125" style="286" customWidth="1"/>
    <col min="767" max="767" width="9.42578125" style="286" customWidth="1"/>
    <col min="768" max="768" width="9.85546875" style="286" customWidth="1"/>
    <col min="769" max="769" width="10" style="286" customWidth="1"/>
    <col min="770" max="770" width="6" style="286" customWidth="1"/>
    <col min="771" max="1017" width="9.140625" style="286"/>
    <col min="1018" max="1018" width="10.85546875" style="286" customWidth="1"/>
    <col min="1019" max="1019" width="47.42578125" style="286" customWidth="1"/>
    <col min="1020" max="1020" width="9" style="286" customWidth="1"/>
    <col min="1021" max="1021" width="10.42578125" style="286" customWidth="1"/>
    <col min="1022" max="1022" width="9.5703125" style="286" customWidth="1"/>
    <col min="1023" max="1023" width="9.42578125" style="286" customWidth="1"/>
    <col min="1024" max="1024" width="9.85546875" style="286" customWidth="1"/>
    <col min="1025" max="1025" width="10" style="286" customWidth="1"/>
    <col min="1026" max="1026" width="6" style="286" customWidth="1"/>
    <col min="1027" max="1273" width="9.140625" style="286"/>
    <col min="1274" max="1274" width="10.85546875" style="286" customWidth="1"/>
    <col min="1275" max="1275" width="47.42578125" style="286" customWidth="1"/>
    <col min="1276" max="1276" width="9" style="286" customWidth="1"/>
    <col min="1277" max="1277" width="10.42578125" style="286" customWidth="1"/>
    <col min="1278" max="1278" width="9.5703125" style="286" customWidth="1"/>
    <col min="1279" max="1279" width="9.42578125" style="286" customWidth="1"/>
    <col min="1280" max="1280" width="9.85546875" style="286" customWidth="1"/>
    <col min="1281" max="1281" width="10" style="286" customWidth="1"/>
    <col min="1282" max="1282" width="6" style="286" customWidth="1"/>
    <col min="1283" max="1529" width="9.140625" style="286"/>
    <col min="1530" max="1530" width="10.85546875" style="286" customWidth="1"/>
    <col min="1531" max="1531" width="47.42578125" style="286" customWidth="1"/>
    <col min="1532" max="1532" width="9" style="286" customWidth="1"/>
    <col min="1533" max="1533" width="10.42578125" style="286" customWidth="1"/>
    <col min="1534" max="1534" width="9.5703125" style="286" customWidth="1"/>
    <col min="1535" max="1535" width="9.42578125" style="286" customWidth="1"/>
    <col min="1536" max="1536" width="9.85546875" style="286" customWidth="1"/>
    <col min="1537" max="1537" width="10" style="286" customWidth="1"/>
    <col min="1538" max="1538" width="6" style="286" customWidth="1"/>
    <col min="1539" max="1785" width="9.140625" style="286"/>
    <col min="1786" max="1786" width="10.85546875" style="286" customWidth="1"/>
    <col min="1787" max="1787" width="47.42578125" style="286" customWidth="1"/>
    <col min="1788" max="1788" width="9" style="286" customWidth="1"/>
    <col min="1789" max="1789" width="10.42578125" style="286" customWidth="1"/>
    <col min="1790" max="1790" width="9.5703125" style="286" customWidth="1"/>
    <col min="1791" max="1791" width="9.42578125" style="286" customWidth="1"/>
    <col min="1792" max="1792" width="9.85546875" style="286" customWidth="1"/>
    <col min="1793" max="1793" width="10" style="286" customWidth="1"/>
    <col min="1794" max="1794" width="6" style="286" customWidth="1"/>
    <col min="1795" max="2041" width="9.140625" style="286"/>
    <col min="2042" max="2042" width="10.85546875" style="286" customWidth="1"/>
    <col min="2043" max="2043" width="47.42578125" style="286" customWidth="1"/>
    <col min="2044" max="2044" width="9" style="286" customWidth="1"/>
    <col min="2045" max="2045" width="10.42578125" style="286" customWidth="1"/>
    <col min="2046" max="2046" width="9.5703125" style="286" customWidth="1"/>
    <col min="2047" max="2047" width="9.42578125" style="286" customWidth="1"/>
    <col min="2048" max="2048" width="9.85546875" style="286" customWidth="1"/>
    <col min="2049" max="2049" width="10" style="286" customWidth="1"/>
    <col min="2050" max="2050" width="6" style="286" customWidth="1"/>
    <col min="2051" max="2297" width="9.140625" style="286"/>
    <col min="2298" max="2298" width="10.85546875" style="286" customWidth="1"/>
    <col min="2299" max="2299" width="47.42578125" style="286" customWidth="1"/>
    <col min="2300" max="2300" width="9" style="286" customWidth="1"/>
    <col min="2301" max="2301" width="10.42578125" style="286" customWidth="1"/>
    <col min="2302" max="2302" width="9.5703125" style="286" customWidth="1"/>
    <col min="2303" max="2303" width="9.42578125" style="286" customWidth="1"/>
    <col min="2304" max="2304" width="9.85546875" style="286" customWidth="1"/>
    <col min="2305" max="2305" width="10" style="286" customWidth="1"/>
    <col min="2306" max="2306" width="6" style="286" customWidth="1"/>
    <col min="2307" max="2553" width="9.140625" style="286"/>
    <col min="2554" max="2554" width="10.85546875" style="286" customWidth="1"/>
    <col min="2555" max="2555" width="47.42578125" style="286" customWidth="1"/>
    <col min="2556" max="2556" width="9" style="286" customWidth="1"/>
    <col min="2557" max="2557" width="10.42578125" style="286" customWidth="1"/>
    <col min="2558" max="2558" width="9.5703125" style="286" customWidth="1"/>
    <col min="2559" max="2559" width="9.42578125" style="286" customWidth="1"/>
    <col min="2560" max="2560" width="9.85546875" style="286" customWidth="1"/>
    <col min="2561" max="2561" width="10" style="286" customWidth="1"/>
    <col min="2562" max="2562" width="6" style="286" customWidth="1"/>
    <col min="2563" max="2809" width="9.140625" style="286"/>
    <col min="2810" max="2810" width="10.85546875" style="286" customWidth="1"/>
    <col min="2811" max="2811" width="47.42578125" style="286" customWidth="1"/>
    <col min="2812" max="2812" width="9" style="286" customWidth="1"/>
    <col min="2813" max="2813" width="10.42578125" style="286" customWidth="1"/>
    <col min="2814" max="2814" width="9.5703125" style="286" customWidth="1"/>
    <col min="2815" max="2815" width="9.42578125" style="286" customWidth="1"/>
    <col min="2816" max="2816" width="9.85546875" style="286" customWidth="1"/>
    <col min="2817" max="2817" width="10" style="286" customWidth="1"/>
    <col min="2818" max="2818" width="6" style="286" customWidth="1"/>
    <col min="2819" max="3065" width="9.140625" style="286"/>
    <col min="3066" max="3066" width="10.85546875" style="286" customWidth="1"/>
    <col min="3067" max="3067" width="47.42578125" style="286" customWidth="1"/>
    <col min="3068" max="3068" width="9" style="286" customWidth="1"/>
    <col min="3069" max="3069" width="10.42578125" style="286" customWidth="1"/>
    <col min="3070" max="3070" width="9.5703125" style="286" customWidth="1"/>
    <col min="3071" max="3071" width="9.42578125" style="286" customWidth="1"/>
    <col min="3072" max="3072" width="9.85546875" style="286" customWidth="1"/>
    <col min="3073" max="3073" width="10" style="286" customWidth="1"/>
    <col min="3074" max="3074" width="6" style="286" customWidth="1"/>
    <col min="3075" max="3321" width="9.140625" style="286"/>
    <col min="3322" max="3322" width="10.85546875" style="286" customWidth="1"/>
    <col min="3323" max="3323" width="47.42578125" style="286" customWidth="1"/>
    <col min="3324" max="3324" width="9" style="286" customWidth="1"/>
    <col min="3325" max="3325" width="10.42578125" style="286" customWidth="1"/>
    <col min="3326" max="3326" width="9.5703125" style="286" customWidth="1"/>
    <col min="3327" max="3327" width="9.42578125" style="286" customWidth="1"/>
    <col min="3328" max="3328" width="9.85546875" style="286" customWidth="1"/>
    <col min="3329" max="3329" width="10" style="286" customWidth="1"/>
    <col min="3330" max="3330" width="6" style="286" customWidth="1"/>
    <col min="3331" max="3577" width="9.140625" style="286"/>
    <col min="3578" max="3578" width="10.85546875" style="286" customWidth="1"/>
    <col min="3579" max="3579" width="47.42578125" style="286" customWidth="1"/>
    <col min="3580" max="3580" width="9" style="286" customWidth="1"/>
    <col min="3581" max="3581" width="10.42578125" style="286" customWidth="1"/>
    <col min="3582" max="3582" width="9.5703125" style="286" customWidth="1"/>
    <col min="3583" max="3583" width="9.42578125" style="286" customWidth="1"/>
    <col min="3584" max="3584" width="9.85546875" style="286" customWidth="1"/>
    <col min="3585" max="3585" width="10" style="286" customWidth="1"/>
    <col min="3586" max="3586" width="6" style="286" customWidth="1"/>
    <col min="3587" max="3833" width="9.140625" style="286"/>
    <col min="3834" max="3834" width="10.85546875" style="286" customWidth="1"/>
    <col min="3835" max="3835" width="47.42578125" style="286" customWidth="1"/>
    <col min="3836" max="3836" width="9" style="286" customWidth="1"/>
    <col min="3837" max="3837" width="10.42578125" style="286" customWidth="1"/>
    <col min="3838" max="3838" width="9.5703125" style="286" customWidth="1"/>
    <col min="3839" max="3839" width="9.42578125" style="286" customWidth="1"/>
    <col min="3840" max="3840" width="9.85546875" style="286" customWidth="1"/>
    <col min="3841" max="3841" width="10" style="286" customWidth="1"/>
    <col min="3842" max="3842" width="6" style="286" customWidth="1"/>
    <col min="3843" max="4089" width="9.140625" style="286"/>
    <col min="4090" max="4090" width="10.85546875" style="286" customWidth="1"/>
    <col min="4091" max="4091" width="47.42578125" style="286" customWidth="1"/>
    <col min="4092" max="4092" width="9" style="286" customWidth="1"/>
    <col min="4093" max="4093" width="10.42578125" style="286" customWidth="1"/>
    <col min="4094" max="4094" width="9.5703125" style="286" customWidth="1"/>
    <col min="4095" max="4095" width="9.42578125" style="286" customWidth="1"/>
    <col min="4096" max="4096" width="9.85546875" style="286" customWidth="1"/>
    <col min="4097" max="4097" width="10" style="286" customWidth="1"/>
    <col min="4098" max="4098" width="6" style="286" customWidth="1"/>
    <col min="4099" max="4345" width="9.140625" style="286"/>
    <col min="4346" max="4346" width="10.85546875" style="286" customWidth="1"/>
    <col min="4347" max="4347" width="47.42578125" style="286" customWidth="1"/>
    <col min="4348" max="4348" width="9" style="286" customWidth="1"/>
    <col min="4349" max="4349" width="10.42578125" style="286" customWidth="1"/>
    <col min="4350" max="4350" width="9.5703125" style="286" customWidth="1"/>
    <col min="4351" max="4351" width="9.42578125" style="286" customWidth="1"/>
    <col min="4352" max="4352" width="9.85546875" style="286" customWidth="1"/>
    <col min="4353" max="4353" width="10" style="286" customWidth="1"/>
    <col min="4354" max="4354" width="6" style="286" customWidth="1"/>
    <col min="4355" max="4601" width="9.140625" style="286"/>
    <col min="4602" max="4602" width="10.85546875" style="286" customWidth="1"/>
    <col min="4603" max="4603" width="47.42578125" style="286" customWidth="1"/>
    <col min="4604" max="4604" width="9" style="286" customWidth="1"/>
    <col min="4605" max="4605" width="10.42578125" style="286" customWidth="1"/>
    <col min="4606" max="4606" width="9.5703125" style="286" customWidth="1"/>
    <col min="4607" max="4607" width="9.42578125" style="286" customWidth="1"/>
    <col min="4608" max="4608" width="9.85546875" style="286" customWidth="1"/>
    <col min="4609" max="4609" width="10" style="286" customWidth="1"/>
    <col min="4610" max="4610" width="6" style="286" customWidth="1"/>
    <col min="4611" max="4857" width="9.140625" style="286"/>
    <col min="4858" max="4858" width="10.85546875" style="286" customWidth="1"/>
    <col min="4859" max="4859" width="47.42578125" style="286" customWidth="1"/>
    <col min="4860" max="4860" width="9" style="286" customWidth="1"/>
    <col min="4861" max="4861" width="10.42578125" style="286" customWidth="1"/>
    <col min="4862" max="4862" width="9.5703125" style="286" customWidth="1"/>
    <col min="4863" max="4863" width="9.42578125" style="286" customWidth="1"/>
    <col min="4864" max="4864" width="9.85546875" style="286" customWidth="1"/>
    <col min="4865" max="4865" width="10" style="286" customWidth="1"/>
    <col min="4866" max="4866" width="6" style="286" customWidth="1"/>
    <col min="4867" max="5113" width="9.140625" style="286"/>
    <col min="5114" max="5114" width="10.85546875" style="286" customWidth="1"/>
    <col min="5115" max="5115" width="47.42578125" style="286" customWidth="1"/>
    <col min="5116" max="5116" width="9" style="286" customWidth="1"/>
    <col min="5117" max="5117" width="10.42578125" style="286" customWidth="1"/>
    <col min="5118" max="5118" width="9.5703125" style="286" customWidth="1"/>
    <col min="5119" max="5119" width="9.42578125" style="286" customWidth="1"/>
    <col min="5120" max="5120" width="9.85546875" style="286" customWidth="1"/>
    <col min="5121" max="5121" width="10" style="286" customWidth="1"/>
    <col min="5122" max="5122" width="6" style="286" customWidth="1"/>
    <col min="5123" max="5369" width="9.140625" style="286"/>
    <col min="5370" max="5370" width="10.85546875" style="286" customWidth="1"/>
    <col min="5371" max="5371" width="47.42578125" style="286" customWidth="1"/>
    <col min="5372" max="5372" width="9" style="286" customWidth="1"/>
    <col min="5373" max="5373" width="10.42578125" style="286" customWidth="1"/>
    <col min="5374" max="5374" width="9.5703125" style="286" customWidth="1"/>
    <col min="5375" max="5375" width="9.42578125" style="286" customWidth="1"/>
    <col min="5376" max="5376" width="9.85546875" style="286" customWidth="1"/>
    <col min="5377" max="5377" width="10" style="286" customWidth="1"/>
    <col min="5378" max="5378" width="6" style="286" customWidth="1"/>
    <col min="5379" max="5625" width="9.140625" style="286"/>
    <col min="5626" max="5626" width="10.85546875" style="286" customWidth="1"/>
    <col min="5627" max="5627" width="47.42578125" style="286" customWidth="1"/>
    <col min="5628" max="5628" width="9" style="286" customWidth="1"/>
    <col min="5629" max="5629" width="10.42578125" style="286" customWidth="1"/>
    <col min="5630" max="5630" width="9.5703125" style="286" customWidth="1"/>
    <col min="5631" max="5631" width="9.42578125" style="286" customWidth="1"/>
    <col min="5632" max="5632" width="9.85546875" style="286" customWidth="1"/>
    <col min="5633" max="5633" width="10" style="286" customWidth="1"/>
    <col min="5634" max="5634" width="6" style="286" customWidth="1"/>
    <col min="5635" max="5881" width="9.140625" style="286"/>
    <col min="5882" max="5882" width="10.85546875" style="286" customWidth="1"/>
    <col min="5883" max="5883" width="47.42578125" style="286" customWidth="1"/>
    <col min="5884" max="5884" width="9" style="286" customWidth="1"/>
    <col min="5885" max="5885" width="10.42578125" style="286" customWidth="1"/>
    <col min="5886" max="5886" width="9.5703125" style="286" customWidth="1"/>
    <col min="5887" max="5887" width="9.42578125" style="286" customWidth="1"/>
    <col min="5888" max="5888" width="9.85546875" style="286" customWidth="1"/>
    <col min="5889" max="5889" width="10" style="286" customWidth="1"/>
    <col min="5890" max="5890" width="6" style="286" customWidth="1"/>
    <col min="5891" max="6137" width="9.140625" style="286"/>
    <col min="6138" max="6138" width="10.85546875" style="286" customWidth="1"/>
    <col min="6139" max="6139" width="47.42578125" style="286" customWidth="1"/>
    <col min="6140" max="6140" width="9" style="286" customWidth="1"/>
    <col min="6141" max="6141" width="10.42578125" style="286" customWidth="1"/>
    <col min="6142" max="6142" width="9.5703125" style="286" customWidth="1"/>
    <col min="6143" max="6143" width="9.42578125" style="286" customWidth="1"/>
    <col min="6144" max="6144" width="9.85546875" style="286" customWidth="1"/>
    <col min="6145" max="6145" width="10" style="286" customWidth="1"/>
    <col min="6146" max="6146" width="6" style="286" customWidth="1"/>
    <col min="6147" max="6393" width="9.140625" style="286"/>
    <col min="6394" max="6394" width="10.85546875" style="286" customWidth="1"/>
    <col min="6395" max="6395" width="47.42578125" style="286" customWidth="1"/>
    <col min="6396" max="6396" width="9" style="286" customWidth="1"/>
    <col min="6397" max="6397" width="10.42578125" style="286" customWidth="1"/>
    <col min="6398" max="6398" width="9.5703125" style="286" customWidth="1"/>
    <col min="6399" max="6399" width="9.42578125" style="286" customWidth="1"/>
    <col min="6400" max="6400" width="9.85546875" style="286" customWidth="1"/>
    <col min="6401" max="6401" width="10" style="286" customWidth="1"/>
    <col min="6402" max="6402" width="6" style="286" customWidth="1"/>
    <col min="6403" max="6649" width="9.140625" style="286"/>
    <col min="6650" max="6650" width="10.85546875" style="286" customWidth="1"/>
    <col min="6651" max="6651" width="47.42578125" style="286" customWidth="1"/>
    <col min="6652" max="6652" width="9" style="286" customWidth="1"/>
    <col min="6653" max="6653" width="10.42578125" style="286" customWidth="1"/>
    <col min="6654" max="6654" width="9.5703125" style="286" customWidth="1"/>
    <col min="6655" max="6655" width="9.42578125" style="286" customWidth="1"/>
    <col min="6656" max="6656" width="9.85546875" style="286" customWidth="1"/>
    <col min="6657" max="6657" width="10" style="286" customWidth="1"/>
    <col min="6658" max="6658" width="6" style="286" customWidth="1"/>
    <col min="6659" max="6905" width="9.140625" style="286"/>
    <col min="6906" max="6906" width="10.85546875" style="286" customWidth="1"/>
    <col min="6907" max="6907" width="47.42578125" style="286" customWidth="1"/>
    <col min="6908" max="6908" width="9" style="286" customWidth="1"/>
    <col min="6909" max="6909" width="10.42578125" style="286" customWidth="1"/>
    <col min="6910" max="6910" width="9.5703125" style="286" customWidth="1"/>
    <col min="6911" max="6911" width="9.42578125" style="286" customWidth="1"/>
    <col min="6912" max="6912" width="9.85546875" style="286" customWidth="1"/>
    <col min="6913" max="6913" width="10" style="286" customWidth="1"/>
    <col min="6914" max="6914" width="6" style="286" customWidth="1"/>
    <col min="6915" max="7161" width="9.140625" style="286"/>
    <col min="7162" max="7162" width="10.85546875" style="286" customWidth="1"/>
    <col min="7163" max="7163" width="47.42578125" style="286" customWidth="1"/>
    <col min="7164" max="7164" width="9" style="286" customWidth="1"/>
    <col min="7165" max="7165" width="10.42578125" style="286" customWidth="1"/>
    <col min="7166" max="7166" width="9.5703125" style="286" customWidth="1"/>
    <col min="7167" max="7167" width="9.42578125" style="286" customWidth="1"/>
    <col min="7168" max="7168" width="9.85546875" style="286" customWidth="1"/>
    <col min="7169" max="7169" width="10" style="286" customWidth="1"/>
    <col min="7170" max="7170" width="6" style="286" customWidth="1"/>
    <col min="7171" max="7417" width="9.140625" style="286"/>
    <col min="7418" max="7418" width="10.85546875" style="286" customWidth="1"/>
    <col min="7419" max="7419" width="47.42578125" style="286" customWidth="1"/>
    <col min="7420" max="7420" width="9" style="286" customWidth="1"/>
    <col min="7421" max="7421" width="10.42578125" style="286" customWidth="1"/>
    <col min="7422" max="7422" width="9.5703125" style="286" customWidth="1"/>
    <col min="7423" max="7423" width="9.42578125" style="286" customWidth="1"/>
    <col min="7424" max="7424" width="9.85546875" style="286" customWidth="1"/>
    <col min="7425" max="7425" width="10" style="286" customWidth="1"/>
    <col min="7426" max="7426" width="6" style="286" customWidth="1"/>
    <col min="7427" max="7673" width="9.140625" style="286"/>
    <col min="7674" max="7674" width="10.85546875" style="286" customWidth="1"/>
    <col min="7675" max="7675" width="47.42578125" style="286" customWidth="1"/>
    <col min="7676" max="7676" width="9" style="286" customWidth="1"/>
    <col min="7677" max="7677" width="10.42578125" style="286" customWidth="1"/>
    <col min="7678" max="7678" width="9.5703125" style="286" customWidth="1"/>
    <col min="7679" max="7679" width="9.42578125" style="286" customWidth="1"/>
    <col min="7680" max="7680" width="9.85546875" style="286" customWidth="1"/>
    <col min="7681" max="7681" width="10" style="286" customWidth="1"/>
    <col min="7682" max="7682" width="6" style="286" customWidth="1"/>
    <col min="7683" max="7929" width="9.140625" style="286"/>
    <col min="7930" max="7930" width="10.85546875" style="286" customWidth="1"/>
    <col min="7931" max="7931" width="47.42578125" style="286" customWidth="1"/>
    <col min="7932" max="7932" width="9" style="286" customWidth="1"/>
    <col min="7933" max="7933" width="10.42578125" style="286" customWidth="1"/>
    <col min="7934" max="7934" width="9.5703125" style="286" customWidth="1"/>
    <col min="7935" max="7935" width="9.42578125" style="286" customWidth="1"/>
    <col min="7936" max="7936" width="9.85546875" style="286" customWidth="1"/>
    <col min="7937" max="7937" width="10" style="286" customWidth="1"/>
    <col min="7938" max="7938" width="6" style="286" customWidth="1"/>
    <col min="7939" max="8185" width="9.140625" style="286"/>
    <col min="8186" max="8186" width="10.85546875" style="286" customWidth="1"/>
    <col min="8187" max="8187" width="47.42578125" style="286" customWidth="1"/>
    <col min="8188" max="8188" width="9" style="286" customWidth="1"/>
    <col min="8189" max="8189" width="10.42578125" style="286" customWidth="1"/>
    <col min="8190" max="8190" width="9.5703125" style="286" customWidth="1"/>
    <col min="8191" max="8191" width="9.42578125" style="286" customWidth="1"/>
    <col min="8192" max="8192" width="9.85546875" style="286" customWidth="1"/>
    <col min="8193" max="8193" width="10" style="286" customWidth="1"/>
    <col min="8194" max="8194" width="6" style="286" customWidth="1"/>
    <col min="8195" max="8441" width="9.140625" style="286"/>
    <col min="8442" max="8442" width="10.85546875" style="286" customWidth="1"/>
    <col min="8443" max="8443" width="47.42578125" style="286" customWidth="1"/>
    <col min="8444" max="8444" width="9" style="286" customWidth="1"/>
    <col min="8445" max="8445" width="10.42578125" style="286" customWidth="1"/>
    <col min="8446" max="8446" width="9.5703125" style="286" customWidth="1"/>
    <col min="8447" max="8447" width="9.42578125" style="286" customWidth="1"/>
    <col min="8448" max="8448" width="9.85546875" style="286" customWidth="1"/>
    <col min="8449" max="8449" width="10" style="286" customWidth="1"/>
    <col min="8450" max="8450" width="6" style="286" customWidth="1"/>
    <col min="8451" max="8697" width="9.140625" style="286"/>
    <col min="8698" max="8698" width="10.85546875" style="286" customWidth="1"/>
    <col min="8699" max="8699" width="47.42578125" style="286" customWidth="1"/>
    <col min="8700" max="8700" width="9" style="286" customWidth="1"/>
    <col min="8701" max="8701" width="10.42578125" style="286" customWidth="1"/>
    <col min="8702" max="8702" width="9.5703125" style="286" customWidth="1"/>
    <col min="8703" max="8703" width="9.42578125" style="286" customWidth="1"/>
    <col min="8704" max="8704" width="9.85546875" style="286" customWidth="1"/>
    <col min="8705" max="8705" width="10" style="286" customWidth="1"/>
    <col min="8706" max="8706" width="6" style="286" customWidth="1"/>
    <col min="8707" max="8953" width="9.140625" style="286"/>
    <col min="8954" max="8954" width="10.85546875" style="286" customWidth="1"/>
    <col min="8955" max="8955" width="47.42578125" style="286" customWidth="1"/>
    <col min="8956" max="8956" width="9" style="286" customWidth="1"/>
    <col min="8957" max="8957" width="10.42578125" style="286" customWidth="1"/>
    <col min="8958" max="8958" width="9.5703125" style="286" customWidth="1"/>
    <col min="8959" max="8959" width="9.42578125" style="286" customWidth="1"/>
    <col min="8960" max="8960" width="9.85546875" style="286" customWidth="1"/>
    <col min="8961" max="8961" width="10" style="286" customWidth="1"/>
    <col min="8962" max="8962" width="6" style="286" customWidth="1"/>
    <col min="8963" max="9209" width="9.140625" style="286"/>
    <col min="9210" max="9210" width="10.85546875" style="286" customWidth="1"/>
    <col min="9211" max="9211" width="47.42578125" style="286" customWidth="1"/>
    <col min="9212" max="9212" width="9" style="286" customWidth="1"/>
    <col min="9213" max="9213" width="10.42578125" style="286" customWidth="1"/>
    <col min="9214" max="9214" width="9.5703125" style="286" customWidth="1"/>
    <col min="9215" max="9215" width="9.42578125" style="286" customWidth="1"/>
    <col min="9216" max="9216" width="9.85546875" style="286" customWidth="1"/>
    <col min="9217" max="9217" width="10" style="286" customWidth="1"/>
    <col min="9218" max="9218" width="6" style="286" customWidth="1"/>
    <col min="9219" max="9465" width="9.140625" style="286"/>
    <col min="9466" max="9466" width="10.85546875" style="286" customWidth="1"/>
    <col min="9467" max="9467" width="47.42578125" style="286" customWidth="1"/>
    <col min="9468" max="9468" width="9" style="286" customWidth="1"/>
    <col min="9469" max="9469" width="10.42578125" style="286" customWidth="1"/>
    <col min="9470" max="9470" width="9.5703125" style="286" customWidth="1"/>
    <col min="9471" max="9471" width="9.42578125" style="286" customWidth="1"/>
    <col min="9472" max="9472" width="9.85546875" style="286" customWidth="1"/>
    <col min="9473" max="9473" width="10" style="286" customWidth="1"/>
    <col min="9474" max="9474" width="6" style="286" customWidth="1"/>
    <col min="9475" max="9721" width="9.140625" style="286"/>
    <col min="9722" max="9722" width="10.85546875" style="286" customWidth="1"/>
    <col min="9723" max="9723" width="47.42578125" style="286" customWidth="1"/>
    <col min="9724" max="9724" width="9" style="286" customWidth="1"/>
    <col min="9725" max="9725" width="10.42578125" style="286" customWidth="1"/>
    <col min="9726" max="9726" width="9.5703125" style="286" customWidth="1"/>
    <col min="9727" max="9727" width="9.42578125" style="286" customWidth="1"/>
    <col min="9728" max="9728" width="9.85546875" style="286" customWidth="1"/>
    <col min="9729" max="9729" width="10" style="286" customWidth="1"/>
    <col min="9730" max="9730" width="6" style="286" customWidth="1"/>
    <col min="9731" max="9977" width="9.140625" style="286"/>
    <col min="9978" max="9978" width="10.85546875" style="286" customWidth="1"/>
    <col min="9979" max="9979" width="47.42578125" style="286" customWidth="1"/>
    <col min="9980" max="9980" width="9" style="286" customWidth="1"/>
    <col min="9981" max="9981" width="10.42578125" style="286" customWidth="1"/>
    <col min="9982" max="9982" width="9.5703125" style="286" customWidth="1"/>
    <col min="9983" max="9983" width="9.42578125" style="286" customWidth="1"/>
    <col min="9984" max="9984" width="9.85546875" style="286" customWidth="1"/>
    <col min="9985" max="9985" width="10" style="286" customWidth="1"/>
    <col min="9986" max="9986" width="6" style="286" customWidth="1"/>
    <col min="9987" max="10233" width="9.140625" style="286"/>
    <col min="10234" max="10234" width="10.85546875" style="286" customWidth="1"/>
    <col min="10235" max="10235" width="47.42578125" style="286" customWidth="1"/>
    <col min="10236" max="10236" width="9" style="286" customWidth="1"/>
    <col min="10237" max="10237" width="10.42578125" style="286" customWidth="1"/>
    <col min="10238" max="10238" width="9.5703125" style="286" customWidth="1"/>
    <col min="10239" max="10239" width="9.42578125" style="286" customWidth="1"/>
    <col min="10240" max="10240" width="9.85546875" style="286" customWidth="1"/>
    <col min="10241" max="10241" width="10" style="286" customWidth="1"/>
    <col min="10242" max="10242" width="6" style="286" customWidth="1"/>
    <col min="10243" max="10489" width="9.140625" style="286"/>
    <col min="10490" max="10490" width="10.85546875" style="286" customWidth="1"/>
    <col min="10491" max="10491" width="47.42578125" style="286" customWidth="1"/>
    <col min="10492" max="10492" width="9" style="286" customWidth="1"/>
    <col min="10493" max="10493" width="10.42578125" style="286" customWidth="1"/>
    <col min="10494" max="10494" width="9.5703125" style="286" customWidth="1"/>
    <col min="10495" max="10495" width="9.42578125" style="286" customWidth="1"/>
    <col min="10496" max="10496" width="9.85546875" style="286" customWidth="1"/>
    <col min="10497" max="10497" width="10" style="286" customWidth="1"/>
    <col min="10498" max="10498" width="6" style="286" customWidth="1"/>
    <col min="10499" max="10745" width="9.140625" style="286"/>
    <col min="10746" max="10746" width="10.85546875" style="286" customWidth="1"/>
    <col min="10747" max="10747" width="47.42578125" style="286" customWidth="1"/>
    <col min="10748" max="10748" width="9" style="286" customWidth="1"/>
    <col min="10749" max="10749" width="10.42578125" style="286" customWidth="1"/>
    <col min="10750" max="10750" width="9.5703125" style="286" customWidth="1"/>
    <col min="10751" max="10751" width="9.42578125" style="286" customWidth="1"/>
    <col min="10752" max="10752" width="9.85546875" style="286" customWidth="1"/>
    <col min="10753" max="10753" width="10" style="286" customWidth="1"/>
    <col min="10754" max="10754" width="6" style="286" customWidth="1"/>
    <col min="10755" max="11001" width="9.140625" style="286"/>
    <col min="11002" max="11002" width="10.85546875" style="286" customWidth="1"/>
    <col min="11003" max="11003" width="47.42578125" style="286" customWidth="1"/>
    <col min="11004" max="11004" width="9" style="286" customWidth="1"/>
    <col min="11005" max="11005" width="10.42578125" style="286" customWidth="1"/>
    <col min="11006" max="11006" width="9.5703125" style="286" customWidth="1"/>
    <col min="11007" max="11007" width="9.42578125" style="286" customWidth="1"/>
    <col min="11008" max="11008" width="9.85546875" style="286" customWidth="1"/>
    <col min="11009" max="11009" width="10" style="286" customWidth="1"/>
    <col min="11010" max="11010" width="6" style="286" customWidth="1"/>
    <col min="11011" max="11257" width="9.140625" style="286"/>
    <col min="11258" max="11258" width="10.85546875" style="286" customWidth="1"/>
    <col min="11259" max="11259" width="47.42578125" style="286" customWidth="1"/>
    <col min="11260" max="11260" width="9" style="286" customWidth="1"/>
    <col min="11261" max="11261" width="10.42578125" style="286" customWidth="1"/>
    <col min="11262" max="11262" width="9.5703125" style="286" customWidth="1"/>
    <col min="11263" max="11263" width="9.42578125" style="286" customWidth="1"/>
    <col min="11264" max="11264" width="9.85546875" style="286" customWidth="1"/>
    <col min="11265" max="11265" width="10" style="286" customWidth="1"/>
    <col min="11266" max="11266" width="6" style="286" customWidth="1"/>
    <col min="11267" max="11513" width="9.140625" style="286"/>
    <col min="11514" max="11514" width="10.85546875" style="286" customWidth="1"/>
    <col min="11515" max="11515" width="47.42578125" style="286" customWidth="1"/>
    <col min="11516" max="11516" width="9" style="286" customWidth="1"/>
    <col min="11517" max="11517" width="10.42578125" style="286" customWidth="1"/>
    <col min="11518" max="11518" width="9.5703125" style="286" customWidth="1"/>
    <col min="11519" max="11519" width="9.42578125" style="286" customWidth="1"/>
    <col min="11520" max="11520" width="9.85546875" style="286" customWidth="1"/>
    <col min="11521" max="11521" width="10" style="286" customWidth="1"/>
    <col min="11522" max="11522" width="6" style="286" customWidth="1"/>
    <col min="11523" max="11769" width="9.140625" style="286"/>
    <col min="11770" max="11770" width="10.85546875" style="286" customWidth="1"/>
    <col min="11771" max="11771" width="47.42578125" style="286" customWidth="1"/>
    <col min="11772" max="11772" width="9" style="286" customWidth="1"/>
    <col min="11773" max="11773" width="10.42578125" style="286" customWidth="1"/>
    <col min="11774" max="11774" width="9.5703125" style="286" customWidth="1"/>
    <col min="11775" max="11775" width="9.42578125" style="286" customWidth="1"/>
    <col min="11776" max="11776" width="9.85546875" style="286" customWidth="1"/>
    <col min="11777" max="11777" width="10" style="286" customWidth="1"/>
    <col min="11778" max="11778" width="6" style="286" customWidth="1"/>
    <col min="11779" max="12025" width="9.140625" style="286"/>
    <col min="12026" max="12026" width="10.85546875" style="286" customWidth="1"/>
    <col min="12027" max="12027" width="47.42578125" style="286" customWidth="1"/>
    <col min="12028" max="12028" width="9" style="286" customWidth="1"/>
    <col min="12029" max="12029" width="10.42578125" style="286" customWidth="1"/>
    <col min="12030" max="12030" width="9.5703125" style="286" customWidth="1"/>
    <col min="12031" max="12031" width="9.42578125" style="286" customWidth="1"/>
    <col min="12032" max="12032" width="9.85546875" style="286" customWidth="1"/>
    <col min="12033" max="12033" width="10" style="286" customWidth="1"/>
    <col min="12034" max="12034" width="6" style="286" customWidth="1"/>
    <col min="12035" max="12281" width="9.140625" style="286"/>
    <col min="12282" max="12282" width="10.85546875" style="286" customWidth="1"/>
    <col min="12283" max="12283" width="47.42578125" style="286" customWidth="1"/>
    <col min="12284" max="12284" width="9" style="286" customWidth="1"/>
    <col min="12285" max="12285" width="10.42578125" style="286" customWidth="1"/>
    <col min="12286" max="12286" width="9.5703125" style="286" customWidth="1"/>
    <col min="12287" max="12287" width="9.42578125" style="286" customWidth="1"/>
    <col min="12288" max="12288" width="9.85546875" style="286" customWidth="1"/>
    <col min="12289" max="12289" width="10" style="286" customWidth="1"/>
    <col min="12290" max="12290" width="6" style="286" customWidth="1"/>
    <col min="12291" max="12537" width="9.140625" style="286"/>
    <col min="12538" max="12538" width="10.85546875" style="286" customWidth="1"/>
    <col min="12539" max="12539" width="47.42578125" style="286" customWidth="1"/>
    <col min="12540" max="12540" width="9" style="286" customWidth="1"/>
    <col min="12541" max="12541" width="10.42578125" style="286" customWidth="1"/>
    <col min="12542" max="12542" width="9.5703125" style="286" customWidth="1"/>
    <col min="12543" max="12543" width="9.42578125" style="286" customWidth="1"/>
    <col min="12544" max="12544" width="9.85546875" style="286" customWidth="1"/>
    <col min="12545" max="12545" width="10" style="286" customWidth="1"/>
    <col min="12546" max="12546" width="6" style="286" customWidth="1"/>
    <col min="12547" max="12793" width="9.140625" style="286"/>
    <col min="12794" max="12794" width="10.85546875" style="286" customWidth="1"/>
    <col min="12795" max="12795" width="47.42578125" style="286" customWidth="1"/>
    <col min="12796" max="12796" width="9" style="286" customWidth="1"/>
    <col min="12797" max="12797" width="10.42578125" style="286" customWidth="1"/>
    <col min="12798" max="12798" width="9.5703125" style="286" customWidth="1"/>
    <col min="12799" max="12799" width="9.42578125" style="286" customWidth="1"/>
    <col min="12800" max="12800" width="9.85546875" style="286" customWidth="1"/>
    <col min="12801" max="12801" width="10" style="286" customWidth="1"/>
    <col min="12802" max="12802" width="6" style="286" customWidth="1"/>
    <col min="12803" max="13049" width="9.140625" style="286"/>
    <col min="13050" max="13050" width="10.85546875" style="286" customWidth="1"/>
    <col min="13051" max="13051" width="47.42578125" style="286" customWidth="1"/>
    <col min="13052" max="13052" width="9" style="286" customWidth="1"/>
    <col min="13053" max="13053" width="10.42578125" style="286" customWidth="1"/>
    <col min="13054" max="13054" width="9.5703125" style="286" customWidth="1"/>
    <col min="13055" max="13055" width="9.42578125" style="286" customWidth="1"/>
    <col min="13056" max="13056" width="9.85546875" style="286" customWidth="1"/>
    <col min="13057" max="13057" width="10" style="286" customWidth="1"/>
    <col min="13058" max="13058" width="6" style="286" customWidth="1"/>
    <col min="13059" max="13305" width="9.140625" style="286"/>
    <col min="13306" max="13306" width="10.85546875" style="286" customWidth="1"/>
    <col min="13307" max="13307" width="47.42578125" style="286" customWidth="1"/>
    <col min="13308" max="13308" width="9" style="286" customWidth="1"/>
    <col min="13309" max="13309" width="10.42578125" style="286" customWidth="1"/>
    <col min="13310" max="13310" width="9.5703125" style="286" customWidth="1"/>
    <col min="13311" max="13311" width="9.42578125" style="286" customWidth="1"/>
    <col min="13312" max="13312" width="9.85546875" style="286" customWidth="1"/>
    <col min="13313" max="13313" width="10" style="286" customWidth="1"/>
    <col min="13314" max="13314" width="6" style="286" customWidth="1"/>
    <col min="13315" max="13561" width="9.140625" style="286"/>
    <col min="13562" max="13562" width="10.85546875" style="286" customWidth="1"/>
    <col min="13563" max="13563" width="47.42578125" style="286" customWidth="1"/>
    <col min="13564" max="13564" width="9" style="286" customWidth="1"/>
    <col min="13565" max="13565" width="10.42578125" style="286" customWidth="1"/>
    <col min="13566" max="13566" width="9.5703125" style="286" customWidth="1"/>
    <col min="13567" max="13567" width="9.42578125" style="286" customWidth="1"/>
    <col min="13568" max="13568" width="9.85546875" style="286" customWidth="1"/>
    <col min="13569" max="13569" width="10" style="286" customWidth="1"/>
    <col min="13570" max="13570" width="6" style="286" customWidth="1"/>
    <col min="13571" max="13817" width="9.140625" style="286"/>
    <col min="13818" max="13818" width="10.85546875" style="286" customWidth="1"/>
    <col min="13819" max="13819" width="47.42578125" style="286" customWidth="1"/>
    <col min="13820" max="13820" width="9" style="286" customWidth="1"/>
    <col min="13821" max="13821" width="10.42578125" style="286" customWidth="1"/>
    <col min="13822" max="13822" width="9.5703125" style="286" customWidth="1"/>
    <col min="13823" max="13823" width="9.42578125" style="286" customWidth="1"/>
    <col min="13824" max="13824" width="9.85546875" style="286" customWidth="1"/>
    <col min="13825" max="13825" width="10" style="286" customWidth="1"/>
    <col min="13826" max="13826" width="6" style="286" customWidth="1"/>
    <col min="13827" max="14073" width="9.140625" style="286"/>
    <col min="14074" max="14074" width="10.85546875" style="286" customWidth="1"/>
    <col min="14075" max="14075" width="47.42578125" style="286" customWidth="1"/>
    <col min="14076" max="14076" width="9" style="286" customWidth="1"/>
    <col min="14077" max="14077" width="10.42578125" style="286" customWidth="1"/>
    <col min="14078" max="14078" width="9.5703125" style="286" customWidth="1"/>
    <col min="14079" max="14079" width="9.42578125" style="286" customWidth="1"/>
    <col min="14080" max="14080" width="9.85546875" style="286" customWidth="1"/>
    <col min="14081" max="14081" width="10" style="286" customWidth="1"/>
    <col min="14082" max="14082" width="6" style="286" customWidth="1"/>
    <col min="14083" max="14329" width="9.140625" style="286"/>
    <col min="14330" max="14330" width="10.85546875" style="286" customWidth="1"/>
    <col min="14331" max="14331" width="47.42578125" style="286" customWidth="1"/>
    <col min="14332" max="14332" width="9" style="286" customWidth="1"/>
    <col min="14333" max="14333" width="10.42578125" style="286" customWidth="1"/>
    <col min="14334" max="14334" width="9.5703125" style="286" customWidth="1"/>
    <col min="14335" max="14335" width="9.42578125" style="286" customWidth="1"/>
    <col min="14336" max="14336" width="9.85546875" style="286" customWidth="1"/>
    <col min="14337" max="14337" width="10" style="286" customWidth="1"/>
    <col min="14338" max="14338" width="6" style="286" customWidth="1"/>
    <col min="14339" max="14585" width="9.140625" style="286"/>
    <col min="14586" max="14586" width="10.85546875" style="286" customWidth="1"/>
    <col min="14587" max="14587" width="47.42578125" style="286" customWidth="1"/>
    <col min="14588" max="14588" width="9" style="286" customWidth="1"/>
    <col min="14589" max="14589" width="10.42578125" style="286" customWidth="1"/>
    <col min="14590" max="14590" width="9.5703125" style="286" customWidth="1"/>
    <col min="14591" max="14591" width="9.42578125" style="286" customWidth="1"/>
    <col min="14592" max="14592" width="9.85546875" style="286" customWidth="1"/>
    <col min="14593" max="14593" width="10" style="286" customWidth="1"/>
    <col min="14594" max="14594" width="6" style="286" customWidth="1"/>
    <col min="14595" max="14841" width="9.140625" style="286"/>
    <col min="14842" max="14842" width="10.85546875" style="286" customWidth="1"/>
    <col min="14843" max="14843" width="47.42578125" style="286" customWidth="1"/>
    <col min="14844" max="14844" width="9" style="286" customWidth="1"/>
    <col min="14845" max="14845" width="10.42578125" style="286" customWidth="1"/>
    <col min="14846" max="14846" width="9.5703125" style="286" customWidth="1"/>
    <col min="14847" max="14847" width="9.42578125" style="286" customWidth="1"/>
    <col min="14848" max="14848" width="9.85546875" style="286" customWidth="1"/>
    <col min="14849" max="14849" width="10" style="286" customWidth="1"/>
    <col min="14850" max="14850" width="6" style="286" customWidth="1"/>
    <col min="14851" max="15097" width="9.140625" style="286"/>
    <col min="15098" max="15098" width="10.85546875" style="286" customWidth="1"/>
    <col min="15099" max="15099" width="47.42578125" style="286" customWidth="1"/>
    <col min="15100" max="15100" width="9" style="286" customWidth="1"/>
    <col min="15101" max="15101" width="10.42578125" style="286" customWidth="1"/>
    <col min="15102" max="15102" width="9.5703125" style="286" customWidth="1"/>
    <col min="15103" max="15103" width="9.42578125" style="286" customWidth="1"/>
    <col min="15104" max="15104" width="9.85546875" style="286" customWidth="1"/>
    <col min="15105" max="15105" width="10" style="286" customWidth="1"/>
    <col min="15106" max="15106" width="6" style="286" customWidth="1"/>
    <col min="15107" max="15353" width="9.140625" style="286"/>
    <col min="15354" max="15354" width="10.85546875" style="286" customWidth="1"/>
    <col min="15355" max="15355" width="47.42578125" style="286" customWidth="1"/>
    <col min="15356" max="15356" width="9" style="286" customWidth="1"/>
    <col min="15357" max="15357" width="10.42578125" style="286" customWidth="1"/>
    <col min="15358" max="15358" width="9.5703125" style="286" customWidth="1"/>
    <col min="15359" max="15359" width="9.42578125" style="286" customWidth="1"/>
    <col min="15360" max="15360" width="9.85546875" style="286" customWidth="1"/>
    <col min="15361" max="15361" width="10" style="286" customWidth="1"/>
    <col min="15362" max="15362" width="6" style="286" customWidth="1"/>
    <col min="15363" max="15609" width="9.140625" style="286"/>
    <col min="15610" max="15610" width="10.85546875" style="286" customWidth="1"/>
    <col min="15611" max="15611" width="47.42578125" style="286" customWidth="1"/>
    <col min="15612" max="15612" width="9" style="286" customWidth="1"/>
    <col min="15613" max="15613" width="10.42578125" style="286" customWidth="1"/>
    <col min="15614" max="15614" width="9.5703125" style="286" customWidth="1"/>
    <col min="15615" max="15615" width="9.42578125" style="286" customWidth="1"/>
    <col min="15616" max="15616" width="9.85546875" style="286" customWidth="1"/>
    <col min="15617" max="15617" width="10" style="286" customWidth="1"/>
    <col min="15618" max="15618" width="6" style="286" customWidth="1"/>
    <col min="15619" max="15865" width="9.140625" style="286"/>
    <col min="15866" max="15866" width="10.85546875" style="286" customWidth="1"/>
    <col min="15867" max="15867" width="47.42578125" style="286" customWidth="1"/>
    <col min="15868" max="15868" width="9" style="286" customWidth="1"/>
    <col min="15869" max="15869" width="10.42578125" style="286" customWidth="1"/>
    <col min="15870" max="15870" width="9.5703125" style="286" customWidth="1"/>
    <col min="15871" max="15871" width="9.42578125" style="286" customWidth="1"/>
    <col min="15872" max="15872" width="9.85546875" style="286" customWidth="1"/>
    <col min="15873" max="15873" width="10" style="286" customWidth="1"/>
    <col min="15874" max="15874" width="6" style="286" customWidth="1"/>
    <col min="15875" max="16121" width="9.140625" style="286"/>
    <col min="16122" max="16122" width="10.85546875" style="286" customWidth="1"/>
    <col min="16123" max="16123" width="47.42578125" style="286" customWidth="1"/>
    <col min="16124" max="16124" width="9" style="286" customWidth="1"/>
    <col min="16125" max="16125" width="10.42578125" style="286" customWidth="1"/>
    <col min="16126" max="16126" width="9.5703125" style="286" customWidth="1"/>
    <col min="16127" max="16127" width="9.42578125" style="286" customWidth="1"/>
    <col min="16128" max="16128" width="9.85546875" style="286" customWidth="1"/>
    <col min="16129" max="16129" width="10" style="286" customWidth="1"/>
    <col min="16130" max="16130" width="6" style="286" customWidth="1"/>
    <col min="16131" max="16384" width="9.140625" style="286"/>
  </cols>
  <sheetData>
    <row r="1" spans="1:11" ht="13.5">
      <c r="A1" s="284"/>
      <c r="B1" s="610" t="s">
        <v>0</v>
      </c>
      <c r="C1" s="2042" t="s">
        <v>2378</v>
      </c>
      <c r="D1" s="2043"/>
      <c r="E1" s="2043"/>
      <c r="F1" s="2043"/>
      <c r="G1" s="2044"/>
    </row>
    <row r="2" spans="1:11" ht="13.5">
      <c r="A2" s="284"/>
      <c r="B2" s="610" t="s">
        <v>1</v>
      </c>
      <c r="C2" s="708">
        <v>7044445</v>
      </c>
      <c r="D2" s="287"/>
      <c r="E2" s="287"/>
      <c r="F2" s="287"/>
      <c r="G2" s="288"/>
    </row>
    <row r="3" spans="1:11" ht="13.5">
      <c r="A3" s="284"/>
      <c r="B3" s="610" t="s">
        <v>2</v>
      </c>
      <c r="C3" s="708" t="s">
        <v>7721</v>
      </c>
      <c r="D3" s="287"/>
      <c r="E3" s="287"/>
      <c r="F3" s="287"/>
      <c r="G3" s="288"/>
    </row>
    <row r="4" spans="1:11" ht="16.5">
      <c r="A4" s="284"/>
      <c r="B4" s="611" t="s">
        <v>3300</v>
      </c>
      <c r="C4" s="2045" t="s">
        <v>3171</v>
      </c>
      <c r="D4" s="2046"/>
      <c r="E4" s="289"/>
      <c r="F4" s="289"/>
      <c r="G4" s="290"/>
    </row>
    <row r="5" spans="1:11" ht="16.5">
      <c r="A5" s="284"/>
      <c r="B5" s="610" t="s">
        <v>4</v>
      </c>
      <c r="C5" s="291"/>
      <c r="D5" s="289"/>
      <c r="E5" s="289"/>
      <c r="F5" s="289"/>
      <c r="G5" s="290"/>
    </row>
    <row r="6" spans="1:11" ht="16.5" thickBot="1">
      <c r="C6" s="294"/>
      <c r="D6" s="295"/>
      <c r="E6" s="294"/>
      <c r="F6" s="295"/>
    </row>
    <row r="7" spans="1:11">
      <c r="A7" s="2047" t="s">
        <v>3301</v>
      </c>
      <c r="B7" s="2049" t="s">
        <v>3302</v>
      </c>
      <c r="C7" s="2051" t="s">
        <v>1510</v>
      </c>
      <c r="D7" s="2051"/>
      <c r="E7" s="2051" t="s">
        <v>1511</v>
      </c>
      <c r="F7" s="2051"/>
      <c r="G7" s="2051" t="s">
        <v>1476</v>
      </c>
      <c r="H7" s="2052"/>
    </row>
    <row r="8" spans="1:11" ht="26.25" thickBot="1">
      <c r="A8" s="2048"/>
      <c r="B8" s="2050"/>
      <c r="C8" s="297" t="s">
        <v>7719</v>
      </c>
      <c r="D8" s="298" t="s">
        <v>1432</v>
      </c>
      <c r="E8" s="297" t="s">
        <v>7719</v>
      </c>
      <c r="F8" s="298" t="s">
        <v>1432</v>
      </c>
      <c r="G8" s="297" t="s">
        <v>7719</v>
      </c>
      <c r="H8" s="299" t="s">
        <v>3303</v>
      </c>
    </row>
    <row r="9" spans="1:11" ht="15" customHeight="1" thickTop="1" thickBot="1">
      <c r="A9" s="2054" t="s">
        <v>3304</v>
      </c>
      <c r="B9" s="2055"/>
      <c r="C9" s="2055"/>
      <c r="D9" s="2055"/>
      <c r="E9" s="2055"/>
      <c r="F9" s="2055"/>
      <c r="G9" s="2055"/>
      <c r="H9" s="2056"/>
    </row>
    <row r="10" spans="1:11" ht="13.5" thickBot="1">
      <c r="A10" s="2057" t="s">
        <v>1457</v>
      </c>
      <c r="B10" s="2058"/>
      <c r="C10" s="2058"/>
      <c r="D10" s="2058"/>
      <c r="E10" s="2058"/>
      <c r="F10" s="2058"/>
      <c r="G10" s="2058"/>
      <c r="H10" s="2059"/>
    </row>
    <row r="11" spans="1:11">
      <c r="A11" s="300" t="s">
        <v>3305</v>
      </c>
      <c r="B11" s="301" t="s">
        <v>3306</v>
      </c>
      <c r="C11" s="302"/>
      <c r="D11" s="303"/>
      <c r="E11" s="302">
        <v>0</v>
      </c>
      <c r="F11" s="303">
        <v>1.2</v>
      </c>
      <c r="G11" s="304">
        <f>C11+E11</f>
        <v>0</v>
      </c>
      <c r="H11" s="305">
        <v>1.2</v>
      </c>
      <c r="J11" s="306"/>
      <c r="K11" s="306"/>
    </row>
    <row r="12" spans="1:11">
      <c r="A12" s="307" t="s">
        <v>3307</v>
      </c>
      <c r="B12" s="308" t="s">
        <v>3308</v>
      </c>
      <c r="C12" s="302"/>
      <c r="D12" s="303"/>
      <c r="E12" s="302">
        <v>3</v>
      </c>
      <c r="F12" s="303">
        <v>14</v>
      </c>
      <c r="G12" s="304">
        <f t="shared" ref="G12:G75" si="0">C12+E12</f>
        <v>3</v>
      </c>
      <c r="H12" s="305">
        <v>14</v>
      </c>
      <c r="J12" s="306"/>
      <c r="K12" s="306"/>
    </row>
    <row r="13" spans="1:11" ht="25.5">
      <c r="A13" s="309" t="s">
        <v>3309</v>
      </c>
      <c r="B13" s="310" t="s">
        <v>3310</v>
      </c>
      <c r="C13" s="311"/>
      <c r="D13" s="312"/>
      <c r="E13" s="311">
        <v>0</v>
      </c>
      <c r="F13" s="312">
        <v>1.2</v>
      </c>
      <c r="G13" s="304">
        <f t="shared" si="0"/>
        <v>0</v>
      </c>
      <c r="H13" s="305">
        <v>1.2</v>
      </c>
      <c r="J13" s="306"/>
      <c r="K13" s="306"/>
    </row>
    <row r="14" spans="1:11">
      <c r="A14" s="313" t="s">
        <v>3311</v>
      </c>
      <c r="B14" s="314" t="s">
        <v>3312</v>
      </c>
      <c r="C14" s="311"/>
      <c r="D14" s="312"/>
      <c r="E14" s="311">
        <v>3</v>
      </c>
      <c r="F14" s="312">
        <v>6</v>
      </c>
      <c r="G14" s="304">
        <f t="shared" si="0"/>
        <v>3</v>
      </c>
      <c r="H14" s="305">
        <v>6</v>
      </c>
      <c r="J14" s="306"/>
      <c r="K14" s="306"/>
    </row>
    <row r="15" spans="1:11" ht="25.5">
      <c r="A15" s="309" t="s">
        <v>3313</v>
      </c>
      <c r="B15" s="310" t="s">
        <v>3314</v>
      </c>
      <c r="C15" s="311"/>
      <c r="D15" s="312"/>
      <c r="E15" s="311">
        <v>3</v>
      </c>
      <c r="F15" s="312">
        <v>4</v>
      </c>
      <c r="G15" s="304">
        <f t="shared" si="0"/>
        <v>3</v>
      </c>
      <c r="H15" s="305">
        <v>4</v>
      </c>
      <c r="J15" s="306"/>
      <c r="K15" s="306"/>
    </row>
    <row r="16" spans="1:11" ht="14.25" customHeight="1">
      <c r="A16" s="313" t="s">
        <v>3315</v>
      </c>
      <c r="B16" s="315" t="s">
        <v>3316</v>
      </c>
      <c r="C16" s="311"/>
      <c r="D16" s="312"/>
      <c r="E16" s="311">
        <v>6</v>
      </c>
      <c r="F16" s="312">
        <v>40</v>
      </c>
      <c r="G16" s="304">
        <f t="shared" si="0"/>
        <v>6</v>
      </c>
      <c r="H16" s="305">
        <v>40</v>
      </c>
      <c r="J16" s="306"/>
      <c r="K16" s="306"/>
    </row>
    <row r="17" spans="1:11" ht="25.5">
      <c r="A17" s="316" t="s">
        <v>3317</v>
      </c>
      <c r="B17" s="317" t="s">
        <v>3318</v>
      </c>
      <c r="C17" s="311"/>
      <c r="D17" s="312"/>
      <c r="E17" s="311">
        <v>0</v>
      </c>
      <c r="F17" s="312">
        <v>26</v>
      </c>
      <c r="G17" s="304">
        <f t="shared" si="0"/>
        <v>0</v>
      </c>
      <c r="H17" s="305">
        <v>26</v>
      </c>
      <c r="J17" s="306"/>
      <c r="K17" s="306"/>
    </row>
    <row r="18" spans="1:11" ht="25.5">
      <c r="A18" s="318" t="s">
        <v>3319</v>
      </c>
      <c r="B18" s="319" t="s">
        <v>3320</v>
      </c>
      <c r="C18" s="311"/>
      <c r="D18" s="312"/>
      <c r="E18" s="311">
        <v>0</v>
      </c>
      <c r="F18" s="312">
        <v>6</v>
      </c>
      <c r="G18" s="304">
        <f t="shared" si="0"/>
        <v>0</v>
      </c>
      <c r="H18" s="305">
        <v>6</v>
      </c>
      <c r="J18" s="306"/>
      <c r="K18" s="306"/>
    </row>
    <row r="19" spans="1:11" ht="25.5">
      <c r="A19" s="307" t="s">
        <v>3321</v>
      </c>
      <c r="B19" s="320" t="s">
        <v>3322</v>
      </c>
      <c r="C19" s="311"/>
      <c r="D19" s="312"/>
      <c r="E19" s="311">
        <v>12</v>
      </c>
      <c r="F19" s="312">
        <v>22</v>
      </c>
      <c r="G19" s="304">
        <f t="shared" si="0"/>
        <v>12</v>
      </c>
      <c r="H19" s="305">
        <v>22</v>
      </c>
      <c r="J19" s="306"/>
      <c r="K19" s="306"/>
    </row>
    <row r="20" spans="1:11">
      <c r="A20" s="321" t="s">
        <v>3323</v>
      </c>
      <c r="B20" s="322" t="s">
        <v>3324</v>
      </c>
      <c r="C20" s="311"/>
      <c r="D20" s="312"/>
      <c r="E20" s="311">
        <v>6</v>
      </c>
      <c r="F20" s="312">
        <v>9</v>
      </c>
      <c r="G20" s="304">
        <f t="shared" si="0"/>
        <v>6</v>
      </c>
      <c r="H20" s="305">
        <v>9</v>
      </c>
      <c r="J20" s="306"/>
      <c r="K20" s="306"/>
    </row>
    <row r="21" spans="1:11">
      <c r="A21" s="307" t="s">
        <v>3325</v>
      </c>
      <c r="B21" s="323" t="s">
        <v>3326</v>
      </c>
      <c r="C21" s="311"/>
      <c r="D21" s="312"/>
      <c r="E21" s="311">
        <v>8</v>
      </c>
      <c r="F21" s="312">
        <v>9</v>
      </c>
      <c r="G21" s="304">
        <f t="shared" si="0"/>
        <v>8</v>
      </c>
      <c r="H21" s="305">
        <v>9</v>
      </c>
      <c r="J21" s="306"/>
      <c r="K21" s="306"/>
    </row>
    <row r="22" spans="1:11">
      <c r="A22" s="307" t="s">
        <v>3327</v>
      </c>
      <c r="B22" s="323" t="s">
        <v>3328</v>
      </c>
      <c r="C22" s="311"/>
      <c r="D22" s="312"/>
      <c r="E22" s="311">
        <v>1</v>
      </c>
      <c r="F22" s="312">
        <v>3.5999999999999996</v>
      </c>
      <c r="G22" s="304">
        <f t="shared" si="0"/>
        <v>1</v>
      </c>
      <c r="H22" s="305">
        <v>3.5999999999999996</v>
      </c>
      <c r="J22" s="306"/>
      <c r="K22" s="306"/>
    </row>
    <row r="23" spans="1:11">
      <c r="A23" s="324" t="s">
        <v>3329</v>
      </c>
      <c r="B23" s="325" t="s">
        <v>3330</v>
      </c>
      <c r="C23" s="311"/>
      <c r="D23" s="312"/>
      <c r="E23" s="311">
        <v>0</v>
      </c>
      <c r="F23" s="312">
        <v>1.2</v>
      </c>
      <c r="G23" s="304">
        <f t="shared" si="0"/>
        <v>0</v>
      </c>
      <c r="H23" s="305">
        <v>1.2</v>
      </c>
      <c r="J23" s="306"/>
      <c r="K23" s="306"/>
    </row>
    <row r="24" spans="1:11">
      <c r="A24" s="324" t="s">
        <v>3331</v>
      </c>
      <c r="B24" s="325" t="s">
        <v>3332</v>
      </c>
      <c r="C24" s="311"/>
      <c r="D24" s="312"/>
      <c r="E24" s="311">
        <v>3</v>
      </c>
      <c r="F24" s="312">
        <v>14</v>
      </c>
      <c r="G24" s="304">
        <f t="shared" si="0"/>
        <v>3</v>
      </c>
      <c r="H24" s="305">
        <v>14</v>
      </c>
      <c r="J24" s="306"/>
      <c r="K24" s="306"/>
    </row>
    <row r="25" spans="1:11">
      <c r="A25" s="307" t="s">
        <v>3333</v>
      </c>
      <c r="B25" s="322" t="s">
        <v>3334</v>
      </c>
      <c r="C25" s="311"/>
      <c r="D25" s="312"/>
      <c r="E25" s="311">
        <v>0</v>
      </c>
      <c r="F25" s="312">
        <v>4.8</v>
      </c>
      <c r="G25" s="304">
        <f t="shared" si="0"/>
        <v>0</v>
      </c>
      <c r="H25" s="305">
        <v>4.8</v>
      </c>
      <c r="J25" s="306"/>
      <c r="K25" s="306"/>
    </row>
    <row r="26" spans="1:11" ht="14.25" customHeight="1">
      <c r="A26" s="313" t="s">
        <v>3335</v>
      </c>
      <c r="B26" s="314" t="s">
        <v>3336</v>
      </c>
      <c r="C26" s="311"/>
      <c r="D26" s="312"/>
      <c r="E26" s="311">
        <v>0</v>
      </c>
      <c r="F26" s="312">
        <v>3</v>
      </c>
      <c r="G26" s="304">
        <f t="shared" si="0"/>
        <v>0</v>
      </c>
      <c r="H26" s="305">
        <v>3</v>
      </c>
      <c r="J26" s="306"/>
      <c r="K26" s="306"/>
    </row>
    <row r="27" spans="1:11">
      <c r="A27" s="313" t="s">
        <v>3337</v>
      </c>
      <c r="B27" s="314" t="s">
        <v>3338</v>
      </c>
      <c r="C27" s="311"/>
      <c r="D27" s="312"/>
      <c r="E27" s="311">
        <v>2</v>
      </c>
      <c r="F27" s="312">
        <v>2.4</v>
      </c>
      <c r="G27" s="304">
        <f t="shared" si="0"/>
        <v>2</v>
      </c>
      <c r="H27" s="305">
        <v>2.4</v>
      </c>
      <c r="J27" s="306"/>
      <c r="K27" s="306"/>
    </row>
    <row r="28" spans="1:11">
      <c r="A28" s="307" t="s">
        <v>3339</v>
      </c>
      <c r="B28" s="308" t="s">
        <v>3340</v>
      </c>
      <c r="C28" s="311"/>
      <c r="D28" s="312"/>
      <c r="E28" s="311">
        <v>1</v>
      </c>
      <c r="F28" s="312">
        <v>1.2</v>
      </c>
      <c r="G28" s="304">
        <f t="shared" si="0"/>
        <v>1</v>
      </c>
      <c r="H28" s="305">
        <v>1.2</v>
      </c>
      <c r="J28" s="306"/>
      <c r="K28" s="306"/>
    </row>
    <row r="29" spans="1:11">
      <c r="A29" s="326" t="s">
        <v>3341</v>
      </c>
      <c r="B29" s="310" t="s">
        <v>3342</v>
      </c>
      <c r="C29" s="311"/>
      <c r="D29" s="312"/>
      <c r="E29" s="311">
        <v>0</v>
      </c>
      <c r="F29" s="312">
        <v>1.2</v>
      </c>
      <c r="G29" s="304">
        <f t="shared" si="0"/>
        <v>0</v>
      </c>
      <c r="H29" s="305">
        <v>1.2</v>
      </c>
      <c r="J29" s="306"/>
      <c r="K29" s="306"/>
    </row>
    <row r="30" spans="1:11">
      <c r="A30" s="307" t="s">
        <v>3343</v>
      </c>
      <c r="B30" s="308" t="s">
        <v>3344</v>
      </c>
      <c r="C30" s="311"/>
      <c r="D30" s="312"/>
      <c r="E30" s="311">
        <v>0</v>
      </c>
      <c r="F30" s="312">
        <v>1.2</v>
      </c>
      <c r="G30" s="304">
        <f t="shared" si="0"/>
        <v>0</v>
      </c>
      <c r="H30" s="305">
        <v>1.2</v>
      </c>
      <c r="J30" s="306"/>
      <c r="K30" s="306"/>
    </row>
    <row r="31" spans="1:11">
      <c r="A31" s="307" t="s">
        <v>3345</v>
      </c>
      <c r="B31" s="308" t="s">
        <v>3344</v>
      </c>
      <c r="C31" s="311"/>
      <c r="D31" s="312"/>
      <c r="E31" s="311">
        <v>1</v>
      </c>
      <c r="F31" s="312">
        <v>1.2</v>
      </c>
      <c r="G31" s="304">
        <f t="shared" si="0"/>
        <v>1</v>
      </c>
      <c r="H31" s="305">
        <v>1.2</v>
      </c>
      <c r="J31" s="306"/>
      <c r="K31" s="306"/>
    </row>
    <row r="32" spans="1:11">
      <c r="A32" s="307" t="s">
        <v>3346</v>
      </c>
      <c r="B32" s="308" t="s">
        <v>3347</v>
      </c>
      <c r="C32" s="311"/>
      <c r="D32" s="312"/>
      <c r="E32" s="311">
        <v>4</v>
      </c>
      <c r="F32" s="312">
        <v>14.399999999999999</v>
      </c>
      <c r="G32" s="304">
        <f t="shared" si="0"/>
        <v>4</v>
      </c>
      <c r="H32" s="305">
        <v>14.399999999999999</v>
      </c>
      <c r="J32" s="306"/>
      <c r="K32" s="306"/>
    </row>
    <row r="33" spans="1:11">
      <c r="A33" s="326" t="s">
        <v>3348</v>
      </c>
      <c r="B33" s="310" t="s">
        <v>3349</v>
      </c>
      <c r="C33" s="311"/>
      <c r="D33" s="312"/>
      <c r="E33" s="311">
        <v>1</v>
      </c>
      <c r="F33" s="312">
        <v>1</v>
      </c>
      <c r="G33" s="304">
        <f t="shared" si="0"/>
        <v>1</v>
      </c>
      <c r="H33" s="305">
        <v>1</v>
      </c>
      <c r="J33" s="306"/>
      <c r="K33" s="306"/>
    </row>
    <row r="34" spans="1:11">
      <c r="A34" s="316" t="s">
        <v>3350</v>
      </c>
      <c r="B34" s="317" t="s">
        <v>3351</v>
      </c>
      <c r="C34" s="311"/>
      <c r="D34" s="312"/>
      <c r="E34" s="311">
        <v>26</v>
      </c>
      <c r="F34" s="312">
        <v>12</v>
      </c>
      <c r="G34" s="304">
        <f t="shared" si="0"/>
        <v>26</v>
      </c>
      <c r="H34" s="305">
        <v>12</v>
      </c>
      <c r="J34" s="306"/>
      <c r="K34" s="306"/>
    </row>
    <row r="35" spans="1:11">
      <c r="A35" s="313" t="s">
        <v>3352</v>
      </c>
      <c r="B35" s="314" t="s">
        <v>3353</v>
      </c>
      <c r="C35" s="311"/>
      <c r="D35" s="312"/>
      <c r="E35" s="311">
        <v>22</v>
      </c>
      <c r="F35" s="312">
        <v>6</v>
      </c>
      <c r="G35" s="304">
        <f t="shared" si="0"/>
        <v>22</v>
      </c>
      <c r="H35" s="305">
        <v>6</v>
      </c>
      <c r="J35" s="306"/>
      <c r="K35" s="306"/>
    </row>
    <row r="36" spans="1:11">
      <c r="A36" s="307" t="s">
        <v>3354</v>
      </c>
      <c r="B36" s="308" t="s">
        <v>3355</v>
      </c>
      <c r="C36" s="311"/>
      <c r="D36" s="312"/>
      <c r="E36" s="311">
        <v>0</v>
      </c>
      <c r="F36" s="312">
        <v>2</v>
      </c>
      <c r="G36" s="304">
        <f t="shared" si="0"/>
        <v>0</v>
      </c>
      <c r="H36" s="305">
        <v>2</v>
      </c>
      <c r="J36" s="306"/>
      <c r="K36" s="306"/>
    </row>
    <row r="37" spans="1:11">
      <c r="A37" s="326" t="s">
        <v>3356</v>
      </c>
      <c r="B37" s="310" t="s">
        <v>3357</v>
      </c>
      <c r="C37" s="311"/>
      <c r="D37" s="312"/>
      <c r="E37" s="311">
        <v>0</v>
      </c>
      <c r="F37" s="312">
        <v>6</v>
      </c>
      <c r="G37" s="304">
        <f t="shared" si="0"/>
        <v>0</v>
      </c>
      <c r="H37" s="305">
        <v>6</v>
      </c>
      <c r="J37" s="306"/>
      <c r="K37" s="306"/>
    </row>
    <row r="38" spans="1:11">
      <c r="A38" s="307" t="s">
        <v>3358</v>
      </c>
      <c r="B38" s="308" t="s">
        <v>3359</v>
      </c>
      <c r="C38" s="311"/>
      <c r="D38" s="312"/>
      <c r="E38" s="311">
        <v>10</v>
      </c>
      <c r="F38" s="312">
        <v>6</v>
      </c>
      <c r="G38" s="304">
        <f t="shared" si="0"/>
        <v>10</v>
      </c>
      <c r="H38" s="305">
        <v>6</v>
      </c>
      <c r="J38" s="306"/>
      <c r="K38" s="306"/>
    </row>
    <row r="39" spans="1:11">
      <c r="A39" s="307" t="s">
        <v>3360</v>
      </c>
      <c r="B39" s="308" t="s">
        <v>3361</v>
      </c>
      <c r="C39" s="311"/>
      <c r="D39" s="312"/>
      <c r="E39" s="311">
        <v>2</v>
      </c>
      <c r="F39" s="312">
        <v>3</v>
      </c>
      <c r="G39" s="304">
        <f t="shared" si="0"/>
        <v>2</v>
      </c>
      <c r="H39" s="305">
        <v>3</v>
      </c>
      <c r="J39" s="306"/>
      <c r="K39" s="306"/>
    </row>
    <row r="40" spans="1:11">
      <c r="A40" s="313" t="s">
        <v>3362</v>
      </c>
      <c r="B40" s="314" t="s">
        <v>3363</v>
      </c>
      <c r="C40" s="311"/>
      <c r="D40" s="312"/>
      <c r="E40" s="311">
        <v>0</v>
      </c>
      <c r="F40" s="312">
        <v>3</v>
      </c>
      <c r="G40" s="304">
        <f t="shared" si="0"/>
        <v>0</v>
      </c>
      <c r="H40" s="305">
        <v>3</v>
      </c>
      <c r="J40" s="306"/>
      <c r="K40" s="306"/>
    </row>
    <row r="41" spans="1:11">
      <c r="A41" s="307" t="s">
        <v>3364</v>
      </c>
      <c r="B41" s="327" t="s">
        <v>3365</v>
      </c>
      <c r="C41" s="311"/>
      <c r="D41" s="312"/>
      <c r="E41" s="311">
        <v>0</v>
      </c>
      <c r="F41" s="312">
        <v>2</v>
      </c>
      <c r="G41" s="304">
        <f t="shared" si="0"/>
        <v>0</v>
      </c>
      <c r="H41" s="305">
        <v>2</v>
      </c>
      <c r="J41" s="306"/>
      <c r="K41" s="306"/>
    </row>
    <row r="42" spans="1:11">
      <c r="A42" s="326" t="s">
        <v>3366</v>
      </c>
      <c r="B42" s="310" t="s">
        <v>3367</v>
      </c>
      <c r="C42" s="311"/>
      <c r="D42" s="312"/>
      <c r="E42" s="311">
        <v>4</v>
      </c>
      <c r="F42" s="312">
        <v>3</v>
      </c>
      <c r="G42" s="304">
        <f t="shared" si="0"/>
        <v>4</v>
      </c>
      <c r="H42" s="305">
        <v>3</v>
      </c>
      <c r="J42" s="306"/>
      <c r="K42" s="306"/>
    </row>
    <row r="43" spans="1:11">
      <c r="A43" s="326" t="s">
        <v>3368</v>
      </c>
      <c r="B43" s="310" t="s">
        <v>3369</v>
      </c>
      <c r="C43" s="311"/>
      <c r="D43" s="312"/>
      <c r="E43" s="311">
        <v>12</v>
      </c>
      <c r="F43" s="312">
        <v>16</v>
      </c>
      <c r="G43" s="304">
        <f t="shared" si="0"/>
        <v>12</v>
      </c>
      <c r="H43" s="305">
        <v>16</v>
      </c>
      <c r="J43" s="306"/>
      <c r="K43" s="306"/>
    </row>
    <row r="44" spans="1:11">
      <c r="A44" s="326" t="s">
        <v>3370</v>
      </c>
      <c r="B44" s="310" t="s">
        <v>3371</v>
      </c>
      <c r="C44" s="311"/>
      <c r="D44" s="312"/>
      <c r="E44" s="311">
        <v>5</v>
      </c>
      <c r="F44" s="312">
        <v>4</v>
      </c>
      <c r="G44" s="304">
        <f t="shared" si="0"/>
        <v>5</v>
      </c>
      <c r="H44" s="305">
        <v>4</v>
      </c>
      <c r="J44" s="306"/>
      <c r="K44" s="306"/>
    </row>
    <row r="45" spans="1:11">
      <c r="A45" s="316" t="s">
        <v>3372</v>
      </c>
      <c r="B45" s="317" t="s">
        <v>3373</v>
      </c>
      <c r="C45" s="311"/>
      <c r="D45" s="312"/>
      <c r="E45" s="311">
        <v>8</v>
      </c>
      <c r="F45" s="312">
        <v>10</v>
      </c>
      <c r="G45" s="304">
        <f t="shared" si="0"/>
        <v>8</v>
      </c>
      <c r="H45" s="305">
        <v>10</v>
      </c>
      <c r="J45" s="306"/>
      <c r="K45" s="306"/>
    </row>
    <row r="46" spans="1:11">
      <c r="A46" s="309" t="s">
        <v>3374</v>
      </c>
      <c r="B46" s="310" t="s">
        <v>3375</v>
      </c>
      <c r="C46" s="311"/>
      <c r="D46" s="312"/>
      <c r="E46" s="311">
        <v>0</v>
      </c>
      <c r="F46" s="312">
        <v>1</v>
      </c>
      <c r="G46" s="304">
        <f t="shared" si="0"/>
        <v>0</v>
      </c>
      <c r="H46" s="305">
        <v>1</v>
      </c>
      <c r="J46" s="306"/>
      <c r="K46" s="306"/>
    </row>
    <row r="47" spans="1:11" ht="25.5">
      <c r="A47" s="313" t="s">
        <v>3376</v>
      </c>
      <c r="B47" s="310" t="s">
        <v>3377</v>
      </c>
      <c r="C47" s="311"/>
      <c r="D47" s="312"/>
      <c r="E47" s="311">
        <v>1</v>
      </c>
      <c r="F47" s="312">
        <v>3</v>
      </c>
      <c r="G47" s="304">
        <f t="shared" si="0"/>
        <v>1</v>
      </c>
      <c r="H47" s="305">
        <v>3</v>
      </c>
      <c r="J47" s="306"/>
      <c r="K47" s="306"/>
    </row>
    <row r="48" spans="1:11" ht="13.5" customHeight="1">
      <c r="A48" s="309" t="s">
        <v>3378</v>
      </c>
      <c r="B48" s="310" t="s">
        <v>3379</v>
      </c>
      <c r="C48" s="311"/>
      <c r="D48" s="312"/>
      <c r="E48" s="311">
        <v>0</v>
      </c>
      <c r="F48" s="312">
        <v>1.2</v>
      </c>
      <c r="G48" s="304">
        <f t="shared" si="0"/>
        <v>0</v>
      </c>
      <c r="H48" s="305">
        <v>1.2</v>
      </c>
      <c r="J48" s="306"/>
      <c r="K48" s="306"/>
    </row>
    <row r="49" spans="1:11">
      <c r="A49" s="313" t="s">
        <v>3380</v>
      </c>
      <c r="B49" s="314" t="s">
        <v>3381</v>
      </c>
      <c r="C49" s="311"/>
      <c r="D49" s="312"/>
      <c r="E49" s="311">
        <v>1</v>
      </c>
      <c r="F49" s="312">
        <v>1.2</v>
      </c>
      <c r="G49" s="304">
        <f t="shared" si="0"/>
        <v>1</v>
      </c>
      <c r="H49" s="305">
        <v>1.2</v>
      </c>
      <c r="J49" s="306"/>
      <c r="K49" s="306"/>
    </row>
    <row r="50" spans="1:11">
      <c r="A50" s="326" t="s">
        <v>3382</v>
      </c>
      <c r="B50" s="310" t="s">
        <v>3383</v>
      </c>
      <c r="C50" s="311"/>
      <c r="D50" s="312"/>
      <c r="E50" s="311">
        <v>0</v>
      </c>
      <c r="F50" s="312">
        <v>1.2</v>
      </c>
      <c r="G50" s="304">
        <f t="shared" si="0"/>
        <v>0</v>
      </c>
      <c r="H50" s="305">
        <v>1.2</v>
      </c>
      <c r="J50" s="306"/>
      <c r="K50" s="306"/>
    </row>
    <row r="51" spans="1:11">
      <c r="A51" s="313" t="s">
        <v>3384</v>
      </c>
      <c r="B51" s="314" t="s">
        <v>3385</v>
      </c>
      <c r="C51" s="311"/>
      <c r="D51" s="312"/>
      <c r="E51" s="311">
        <v>1</v>
      </c>
      <c r="F51" s="312">
        <v>3</v>
      </c>
      <c r="G51" s="304">
        <f t="shared" si="0"/>
        <v>1</v>
      </c>
      <c r="H51" s="305">
        <v>3</v>
      </c>
      <c r="J51" s="306"/>
      <c r="K51" s="306"/>
    </row>
    <row r="52" spans="1:11">
      <c r="A52" s="307" t="s">
        <v>3386</v>
      </c>
      <c r="B52" s="308" t="s">
        <v>3387</v>
      </c>
      <c r="C52" s="311"/>
      <c r="D52" s="312"/>
      <c r="E52" s="311">
        <v>0</v>
      </c>
      <c r="F52" s="312">
        <v>1</v>
      </c>
      <c r="G52" s="304">
        <f t="shared" si="0"/>
        <v>0</v>
      </c>
      <c r="H52" s="305">
        <v>1</v>
      </c>
      <c r="J52" s="306"/>
      <c r="K52" s="306"/>
    </row>
    <row r="53" spans="1:11">
      <c r="A53" s="313" t="s">
        <v>3388</v>
      </c>
      <c r="B53" s="314" t="s">
        <v>3389</v>
      </c>
      <c r="C53" s="311"/>
      <c r="D53" s="312"/>
      <c r="E53" s="311">
        <v>0</v>
      </c>
      <c r="F53" s="312">
        <v>1.2</v>
      </c>
      <c r="G53" s="304">
        <f t="shared" si="0"/>
        <v>0</v>
      </c>
      <c r="H53" s="305">
        <v>1.2</v>
      </c>
      <c r="J53" s="306"/>
      <c r="K53" s="306"/>
    </row>
    <row r="54" spans="1:11">
      <c r="A54" s="316" t="s">
        <v>3390</v>
      </c>
      <c r="B54" s="317" t="s">
        <v>3391</v>
      </c>
      <c r="C54" s="311"/>
      <c r="D54" s="312"/>
      <c r="E54" s="311">
        <v>0</v>
      </c>
      <c r="F54" s="312">
        <v>1</v>
      </c>
      <c r="G54" s="304">
        <f t="shared" si="0"/>
        <v>0</v>
      </c>
      <c r="H54" s="305">
        <v>1</v>
      </c>
      <c r="J54" s="306"/>
      <c r="K54" s="306"/>
    </row>
    <row r="55" spans="1:11">
      <c r="A55" s="309" t="s">
        <v>3392</v>
      </c>
      <c r="B55" s="310" t="s">
        <v>3393</v>
      </c>
      <c r="C55" s="311"/>
      <c r="D55" s="312"/>
      <c r="E55" s="311">
        <v>71</v>
      </c>
      <c r="F55" s="312">
        <v>160</v>
      </c>
      <c r="G55" s="304">
        <f t="shared" si="0"/>
        <v>71</v>
      </c>
      <c r="H55" s="305">
        <v>160</v>
      </c>
      <c r="J55" s="306"/>
      <c r="K55" s="306"/>
    </row>
    <row r="56" spans="1:11" ht="25.5">
      <c r="A56" s="326" t="s">
        <v>3394</v>
      </c>
      <c r="B56" s="310" t="s">
        <v>3395</v>
      </c>
      <c r="C56" s="311"/>
      <c r="D56" s="312"/>
      <c r="E56" s="311">
        <v>0</v>
      </c>
      <c r="F56" s="312">
        <v>1.2</v>
      </c>
      <c r="G56" s="304">
        <f t="shared" si="0"/>
        <v>0</v>
      </c>
      <c r="H56" s="305">
        <v>1.2</v>
      </c>
      <c r="J56" s="306"/>
      <c r="K56" s="306"/>
    </row>
    <row r="57" spans="1:11" ht="25.5">
      <c r="A57" s="313" t="s">
        <v>3396</v>
      </c>
      <c r="B57" s="314" t="s">
        <v>3397</v>
      </c>
      <c r="C57" s="311"/>
      <c r="D57" s="312"/>
      <c r="E57" s="311">
        <v>4</v>
      </c>
      <c r="F57" s="312">
        <v>4</v>
      </c>
      <c r="G57" s="304">
        <f t="shared" si="0"/>
        <v>4</v>
      </c>
      <c r="H57" s="305">
        <v>4</v>
      </c>
      <c r="J57" s="306"/>
      <c r="K57" s="306"/>
    </row>
    <row r="58" spans="1:11">
      <c r="A58" s="326" t="s">
        <v>3398</v>
      </c>
      <c r="B58" s="310" t="s">
        <v>3399</v>
      </c>
      <c r="C58" s="311"/>
      <c r="D58" s="312"/>
      <c r="E58" s="311">
        <v>31</v>
      </c>
      <c r="F58" s="312">
        <v>98</v>
      </c>
      <c r="G58" s="304">
        <f t="shared" si="0"/>
        <v>31</v>
      </c>
      <c r="H58" s="305">
        <v>98</v>
      </c>
      <c r="J58" s="306"/>
      <c r="K58" s="306"/>
    </row>
    <row r="59" spans="1:11">
      <c r="A59" s="309" t="s">
        <v>3400</v>
      </c>
      <c r="B59" s="310" t="s">
        <v>3401</v>
      </c>
      <c r="C59" s="311"/>
      <c r="D59" s="312"/>
      <c r="E59" s="311">
        <v>0</v>
      </c>
      <c r="F59" s="312">
        <v>3</v>
      </c>
      <c r="G59" s="304">
        <f t="shared" si="0"/>
        <v>0</v>
      </c>
      <c r="H59" s="305">
        <v>3</v>
      </c>
      <c r="J59" s="306"/>
      <c r="K59" s="306"/>
    </row>
    <row r="60" spans="1:11" ht="25.5">
      <c r="A60" s="307" t="s">
        <v>3402</v>
      </c>
      <c r="B60" s="308" t="s">
        <v>3403</v>
      </c>
      <c r="C60" s="311"/>
      <c r="D60" s="312"/>
      <c r="E60" s="311">
        <v>0</v>
      </c>
      <c r="F60" s="312">
        <v>1.2</v>
      </c>
      <c r="G60" s="304">
        <f t="shared" si="0"/>
        <v>0</v>
      </c>
      <c r="H60" s="305">
        <v>1.2</v>
      </c>
      <c r="J60" s="306"/>
      <c r="K60" s="306"/>
    </row>
    <row r="61" spans="1:11">
      <c r="A61" s="313" t="s">
        <v>3404</v>
      </c>
      <c r="B61" s="314" t="s">
        <v>3405</v>
      </c>
      <c r="C61" s="311"/>
      <c r="D61" s="312"/>
      <c r="E61" s="311">
        <v>10</v>
      </c>
      <c r="F61" s="312">
        <v>12</v>
      </c>
      <c r="G61" s="304">
        <f t="shared" si="0"/>
        <v>10</v>
      </c>
      <c r="H61" s="305">
        <v>12</v>
      </c>
      <c r="J61" s="306"/>
      <c r="K61" s="306"/>
    </row>
    <row r="62" spans="1:11">
      <c r="A62" s="307" t="s">
        <v>3406</v>
      </c>
      <c r="B62" s="308" t="s">
        <v>3407</v>
      </c>
      <c r="C62" s="311"/>
      <c r="D62" s="312"/>
      <c r="E62" s="311">
        <v>0</v>
      </c>
      <c r="F62" s="312">
        <v>3</v>
      </c>
      <c r="G62" s="304">
        <f t="shared" si="0"/>
        <v>0</v>
      </c>
      <c r="H62" s="305">
        <v>3</v>
      </c>
      <c r="J62" s="306"/>
      <c r="K62" s="306"/>
    </row>
    <row r="63" spans="1:11" ht="25.5">
      <c r="A63" s="313" t="s">
        <v>3408</v>
      </c>
      <c r="B63" s="314" t="s">
        <v>3409</v>
      </c>
      <c r="C63" s="311"/>
      <c r="D63" s="312"/>
      <c r="E63" s="311">
        <v>0</v>
      </c>
      <c r="F63" s="312">
        <v>1</v>
      </c>
      <c r="G63" s="304">
        <f t="shared" si="0"/>
        <v>0</v>
      </c>
      <c r="H63" s="305">
        <v>1</v>
      </c>
      <c r="J63" s="306"/>
      <c r="K63" s="306"/>
    </row>
    <row r="64" spans="1:11">
      <c r="A64" s="326" t="s">
        <v>3410</v>
      </c>
      <c r="B64" s="310" t="s">
        <v>3411</v>
      </c>
      <c r="C64" s="311"/>
      <c r="D64" s="312"/>
      <c r="E64" s="311">
        <v>1</v>
      </c>
      <c r="F64" s="312">
        <v>3.5999999999999996</v>
      </c>
      <c r="G64" s="304">
        <f t="shared" si="0"/>
        <v>1</v>
      </c>
      <c r="H64" s="305">
        <v>3.5999999999999996</v>
      </c>
      <c r="J64" s="306"/>
      <c r="K64" s="306"/>
    </row>
    <row r="65" spans="1:11" ht="25.5">
      <c r="A65" s="309" t="s">
        <v>3412</v>
      </c>
      <c r="B65" s="310" t="s">
        <v>3413</v>
      </c>
      <c r="C65" s="311"/>
      <c r="D65" s="312"/>
      <c r="E65" s="311">
        <v>0</v>
      </c>
      <c r="F65" s="312">
        <v>1.2</v>
      </c>
      <c r="G65" s="304">
        <f t="shared" si="0"/>
        <v>0</v>
      </c>
      <c r="H65" s="305">
        <v>1.2</v>
      </c>
      <c r="J65" s="306"/>
      <c r="K65" s="306"/>
    </row>
    <row r="66" spans="1:11">
      <c r="A66" s="326" t="s">
        <v>3414</v>
      </c>
      <c r="B66" s="310" t="s">
        <v>3415</v>
      </c>
      <c r="C66" s="311"/>
      <c r="D66" s="312"/>
      <c r="E66" s="311">
        <v>2</v>
      </c>
      <c r="F66" s="312">
        <v>4</v>
      </c>
      <c r="G66" s="304">
        <f t="shared" si="0"/>
        <v>2</v>
      </c>
      <c r="H66" s="305">
        <v>4</v>
      </c>
      <c r="J66" s="306"/>
      <c r="K66" s="306"/>
    </row>
    <row r="67" spans="1:11">
      <c r="A67" s="326" t="s">
        <v>3416</v>
      </c>
      <c r="B67" s="310" t="s">
        <v>3417</v>
      </c>
      <c r="C67" s="311"/>
      <c r="D67" s="312"/>
      <c r="E67" s="311">
        <v>0</v>
      </c>
      <c r="F67" s="312">
        <v>1.2</v>
      </c>
      <c r="G67" s="304">
        <f t="shared" si="0"/>
        <v>0</v>
      </c>
      <c r="H67" s="305">
        <v>1.2</v>
      </c>
      <c r="J67" s="306"/>
      <c r="K67" s="306"/>
    </row>
    <row r="68" spans="1:11">
      <c r="A68" s="326" t="s">
        <v>3418</v>
      </c>
      <c r="B68" s="310" t="s">
        <v>3419</v>
      </c>
      <c r="C68" s="311"/>
      <c r="D68" s="312"/>
      <c r="E68" s="311">
        <v>0</v>
      </c>
      <c r="F68" s="312">
        <v>2</v>
      </c>
      <c r="G68" s="304">
        <f t="shared" si="0"/>
        <v>0</v>
      </c>
      <c r="H68" s="305">
        <v>2</v>
      </c>
      <c r="J68" s="306"/>
      <c r="K68" s="306"/>
    </row>
    <row r="69" spans="1:11">
      <c r="A69" s="313" t="s">
        <v>3420</v>
      </c>
      <c r="B69" s="314" t="s">
        <v>3421</v>
      </c>
      <c r="C69" s="311"/>
      <c r="D69" s="312"/>
      <c r="E69" s="311">
        <v>4</v>
      </c>
      <c r="F69" s="312">
        <v>7</v>
      </c>
      <c r="G69" s="304">
        <f t="shared" si="0"/>
        <v>4</v>
      </c>
      <c r="H69" s="305">
        <v>7</v>
      </c>
      <c r="J69" s="306"/>
      <c r="K69" s="306"/>
    </row>
    <row r="70" spans="1:11">
      <c r="A70" s="309" t="s">
        <v>3422</v>
      </c>
      <c r="B70" s="310" t="s">
        <v>3423</v>
      </c>
      <c r="C70" s="311"/>
      <c r="D70" s="312"/>
      <c r="E70" s="311">
        <v>1</v>
      </c>
      <c r="F70" s="312">
        <v>3</v>
      </c>
      <c r="G70" s="304">
        <f t="shared" si="0"/>
        <v>1</v>
      </c>
      <c r="H70" s="305">
        <v>3</v>
      </c>
      <c r="J70" s="306"/>
      <c r="K70" s="306"/>
    </row>
    <row r="71" spans="1:11">
      <c r="A71" s="313" t="s">
        <v>3424</v>
      </c>
      <c r="B71" s="314" t="s">
        <v>3425</v>
      </c>
      <c r="C71" s="311"/>
      <c r="D71" s="312"/>
      <c r="E71" s="311">
        <v>7</v>
      </c>
      <c r="F71" s="312">
        <v>19</v>
      </c>
      <c r="G71" s="304">
        <f t="shared" si="0"/>
        <v>7</v>
      </c>
      <c r="H71" s="305">
        <v>19</v>
      </c>
      <c r="J71" s="306"/>
      <c r="K71" s="306"/>
    </row>
    <row r="72" spans="1:11">
      <c r="A72" s="313" t="s">
        <v>3426</v>
      </c>
      <c r="B72" s="314" t="s">
        <v>3427</v>
      </c>
      <c r="C72" s="311"/>
      <c r="D72" s="312"/>
      <c r="E72" s="311">
        <v>189</v>
      </c>
      <c r="F72" s="312">
        <v>399</v>
      </c>
      <c r="G72" s="304">
        <f t="shared" si="0"/>
        <v>189</v>
      </c>
      <c r="H72" s="305">
        <v>399</v>
      </c>
      <c r="J72" s="306"/>
      <c r="K72" s="306"/>
    </row>
    <row r="73" spans="1:11" ht="13.5" customHeight="1">
      <c r="A73" s="326" t="s">
        <v>3428</v>
      </c>
      <c r="B73" s="310" t="s">
        <v>3429</v>
      </c>
      <c r="C73" s="311"/>
      <c r="D73" s="312"/>
      <c r="E73" s="311">
        <v>1</v>
      </c>
      <c r="F73" s="312">
        <v>3</v>
      </c>
      <c r="G73" s="304">
        <f t="shared" si="0"/>
        <v>1</v>
      </c>
      <c r="H73" s="305">
        <v>3</v>
      </c>
      <c r="J73" s="306"/>
      <c r="K73" s="306"/>
    </row>
    <row r="74" spans="1:11">
      <c r="A74" s="326" t="s">
        <v>3430</v>
      </c>
      <c r="B74" s="310" t="s">
        <v>3431</v>
      </c>
      <c r="C74" s="311"/>
      <c r="D74" s="312"/>
      <c r="E74" s="311">
        <v>1</v>
      </c>
      <c r="F74" s="312">
        <v>1</v>
      </c>
      <c r="G74" s="304">
        <f t="shared" si="0"/>
        <v>1</v>
      </c>
      <c r="H74" s="305">
        <v>1</v>
      </c>
      <c r="J74" s="306"/>
      <c r="K74" s="306"/>
    </row>
    <row r="75" spans="1:11">
      <c r="A75" s="313" t="s">
        <v>3432</v>
      </c>
      <c r="B75" s="314" t="s">
        <v>3433</v>
      </c>
      <c r="C75" s="311"/>
      <c r="D75" s="312"/>
      <c r="E75" s="311">
        <v>5</v>
      </c>
      <c r="F75" s="312">
        <v>10</v>
      </c>
      <c r="G75" s="304">
        <f t="shared" si="0"/>
        <v>5</v>
      </c>
      <c r="H75" s="305">
        <v>10</v>
      </c>
      <c r="J75" s="306"/>
      <c r="K75" s="306"/>
    </row>
    <row r="76" spans="1:11">
      <c r="A76" s="313" t="s">
        <v>3434</v>
      </c>
      <c r="B76" s="314" t="s">
        <v>3435</v>
      </c>
      <c r="C76" s="311"/>
      <c r="D76" s="312"/>
      <c r="E76" s="311">
        <v>12</v>
      </c>
      <c r="F76" s="312">
        <v>42</v>
      </c>
      <c r="G76" s="304">
        <f t="shared" ref="G76:G139" si="1">C76+E76</f>
        <v>12</v>
      </c>
      <c r="H76" s="305">
        <v>42</v>
      </c>
      <c r="J76" s="306"/>
      <c r="K76" s="306"/>
    </row>
    <row r="77" spans="1:11">
      <c r="A77" s="326" t="s">
        <v>3436</v>
      </c>
      <c r="B77" s="310" t="s">
        <v>3437</v>
      </c>
      <c r="C77" s="311"/>
      <c r="D77" s="312"/>
      <c r="E77" s="311">
        <v>0</v>
      </c>
      <c r="F77" s="312">
        <v>4</v>
      </c>
      <c r="G77" s="304">
        <f t="shared" si="1"/>
        <v>0</v>
      </c>
      <c r="H77" s="305">
        <v>4</v>
      </c>
      <c r="J77" s="306"/>
      <c r="K77" s="306"/>
    </row>
    <row r="78" spans="1:11">
      <c r="A78" s="316" t="s">
        <v>3438</v>
      </c>
      <c r="B78" s="317" t="s">
        <v>3439</v>
      </c>
      <c r="C78" s="311"/>
      <c r="D78" s="312"/>
      <c r="E78" s="311">
        <v>2</v>
      </c>
      <c r="F78" s="312">
        <v>6</v>
      </c>
      <c r="G78" s="304">
        <f t="shared" si="1"/>
        <v>2</v>
      </c>
      <c r="H78" s="305">
        <v>6</v>
      </c>
      <c r="J78" s="306"/>
      <c r="K78" s="306"/>
    </row>
    <row r="79" spans="1:11">
      <c r="A79" s="326" t="s">
        <v>3440</v>
      </c>
      <c r="B79" s="310" t="s">
        <v>3441</v>
      </c>
      <c r="C79" s="311"/>
      <c r="D79" s="312"/>
      <c r="E79" s="311">
        <v>10</v>
      </c>
      <c r="F79" s="312">
        <v>24</v>
      </c>
      <c r="G79" s="304">
        <f t="shared" si="1"/>
        <v>10</v>
      </c>
      <c r="H79" s="305">
        <v>24</v>
      </c>
      <c r="J79" s="306"/>
      <c r="K79" s="306"/>
    </row>
    <row r="80" spans="1:11">
      <c r="A80" s="326" t="s">
        <v>3442</v>
      </c>
      <c r="B80" s="310" t="s">
        <v>3443</v>
      </c>
      <c r="C80" s="311"/>
      <c r="D80" s="312"/>
      <c r="E80" s="311">
        <v>2</v>
      </c>
      <c r="F80" s="312">
        <v>5</v>
      </c>
      <c r="G80" s="304">
        <f t="shared" si="1"/>
        <v>2</v>
      </c>
      <c r="H80" s="305">
        <v>5</v>
      </c>
      <c r="J80" s="306"/>
      <c r="K80" s="306"/>
    </row>
    <row r="81" spans="1:11">
      <c r="A81" s="313" t="s">
        <v>3444</v>
      </c>
      <c r="B81" s="314" t="s">
        <v>3445</v>
      </c>
      <c r="C81" s="311"/>
      <c r="D81" s="312"/>
      <c r="E81" s="311">
        <v>11</v>
      </c>
      <c r="F81" s="312">
        <v>16</v>
      </c>
      <c r="G81" s="304">
        <f t="shared" si="1"/>
        <v>11</v>
      </c>
      <c r="H81" s="305">
        <v>16</v>
      </c>
      <c r="J81" s="306"/>
      <c r="K81" s="306"/>
    </row>
    <row r="82" spans="1:11">
      <c r="A82" s="313" t="s">
        <v>3446</v>
      </c>
      <c r="B82" s="314" t="s">
        <v>3447</v>
      </c>
      <c r="C82" s="311"/>
      <c r="D82" s="312"/>
      <c r="E82" s="311">
        <v>3</v>
      </c>
      <c r="F82" s="312">
        <v>1.2</v>
      </c>
      <c r="G82" s="304">
        <f t="shared" si="1"/>
        <v>3</v>
      </c>
      <c r="H82" s="305">
        <v>1.2</v>
      </c>
      <c r="J82" s="306"/>
      <c r="K82" s="306"/>
    </row>
    <row r="83" spans="1:11">
      <c r="A83" s="313" t="s">
        <v>3448</v>
      </c>
      <c r="B83" s="314" t="s">
        <v>3449</v>
      </c>
      <c r="C83" s="311"/>
      <c r="D83" s="312"/>
      <c r="E83" s="311">
        <v>0</v>
      </c>
      <c r="F83" s="312">
        <v>1</v>
      </c>
      <c r="G83" s="304">
        <f t="shared" si="1"/>
        <v>0</v>
      </c>
      <c r="H83" s="305">
        <v>1</v>
      </c>
      <c r="J83" s="306"/>
      <c r="K83" s="306"/>
    </row>
    <row r="84" spans="1:11">
      <c r="A84" s="313" t="s">
        <v>3450</v>
      </c>
      <c r="B84" s="314" t="s">
        <v>3451</v>
      </c>
      <c r="C84" s="311"/>
      <c r="D84" s="312"/>
      <c r="E84" s="311">
        <v>0</v>
      </c>
      <c r="F84" s="312">
        <v>1.2</v>
      </c>
      <c r="G84" s="304">
        <f t="shared" si="1"/>
        <v>0</v>
      </c>
      <c r="H84" s="305">
        <v>1.2</v>
      </c>
      <c r="J84" s="306"/>
      <c r="K84" s="306"/>
    </row>
    <row r="85" spans="1:11">
      <c r="A85" s="316" t="s">
        <v>3452</v>
      </c>
      <c r="B85" s="317" t="s">
        <v>3453</v>
      </c>
      <c r="C85" s="311"/>
      <c r="D85" s="312"/>
      <c r="E85" s="311">
        <v>0</v>
      </c>
      <c r="F85" s="312">
        <v>1</v>
      </c>
      <c r="G85" s="304">
        <f t="shared" si="1"/>
        <v>0</v>
      </c>
      <c r="H85" s="305">
        <v>1</v>
      </c>
      <c r="J85" s="306"/>
      <c r="K85" s="306"/>
    </row>
    <row r="86" spans="1:11">
      <c r="A86" s="309" t="s">
        <v>3454</v>
      </c>
      <c r="B86" s="310" t="s">
        <v>3455</v>
      </c>
      <c r="C86" s="311"/>
      <c r="D86" s="312"/>
      <c r="E86" s="311">
        <v>4</v>
      </c>
      <c r="F86" s="312">
        <v>6</v>
      </c>
      <c r="G86" s="304">
        <f t="shared" si="1"/>
        <v>4</v>
      </c>
      <c r="H86" s="305">
        <v>6</v>
      </c>
      <c r="J86" s="306"/>
      <c r="K86" s="306"/>
    </row>
    <row r="87" spans="1:11">
      <c r="A87" s="326" t="s">
        <v>3456</v>
      </c>
      <c r="B87" s="310" t="s">
        <v>3457</v>
      </c>
      <c r="C87" s="311"/>
      <c r="D87" s="312"/>
      <c r="E87" s="311">
        <v>0</v>
      </c>
      <c r="F87" s="312">
        <v>2</v>
      </c>
      <c r="G87" s="304">
        <f t="shared" si="1"/>
        <v>0</v>
      </c>
      <c r="H87" s="305">
        <v>2</v>
      </c>
      <c r="J87" s="306"/>
      <c r="K87" s="306"/>
    </row>
    <row r="88" spans="1:11" ht="25.5">
      <c r="A88" s="313" t="s">
        <v>3458</v>
      </c>
      <c r="B88" s="314" t="s">
        <v>3459</v>
      </c>
      <c r="C88" s="311"/>
      <c r="D88" s="312"/>
      <c r="E88" s="311">
        <v>0</v>
      </c>
      <c r="F88" s="312">
        <v>2</v>
      </c>
      <c r="G88" s="304">
        <f t="shared" si="1"/>
        <v>0</v>
      </c>
      <c r="H88" s="305">
        <v>2</v>
      </c>
      <c r="J88" s="306"/>
      <c r="K88" s="306"/>
    </row>
    <row r="89" spans="1:11">
      <c r="A89" s="313" t="s">
        <v>3460</v>
      </c>
      <c r="B89" s="314" t="s">
        <v>3461</v>
      </c>
      <c r="C89" s="311"/>
      <c r="D89" s="312"/>
      <c r="E89" s="311">
        <v>13</v>
      </c>
      <c r="F89" s="312">
        <v>35</v>
      </c>
      <c r="G89" s="304">
        <f t="shared" si="1"/>
        <v>13</v>
      </c>
      <c r="H89" s="305">
        <v>35</v>
      </c>
      <c r="J89" s="306"/>
      <c r="K89" s="306"/>
    </row>
    <row r="90" spans="1:11">
      <c r="A90" s="326" t="s">
        <v>3462</v>
      </c>
      <c r="B90" s="310" t="s">
        <v>3463</v>
      </c>
      <c r="C90" s="311"/>
      <c r="D90" s="312"/>
      <c r="E90" s="311">
        <v>2</v>
      </c>
      <c r="F90" s="312">
        <v>8</v>
      </c>
      <c r="G90" s="304">
        <f t="shared" si="1"/>
        <v>2</v>
      </c>
      <c r="H90" s="305">
        <v>8</v>
      </c>
      <c r="J90" s="306"/>
      <c r="K90" s="306"/>
    </row>
    <row r="91" spans="1:11">
      <c r="A91" s="307" t="s">
        <v>3464</v>
      </c>
      <c r="B91" s="308" t="s">
        <v>3465</v>
      </c>
      <c r="C91" s="311"/>
      <c r="D91" s="312"/>
      <c r="E91" s="311">
        <v>16</v>
      </c>
      <c r="F91" s="312">
        <v>25</v>
      </c>
      <c r="G91" s="304">
        <f t="shared" si="1"/>
        <v>16</v>
      </c>
      <c r="H91" s="305">
        <v>25</v>
      </c>
      <c r="J91" s="306"/>
      <c r="K91" s="306"/>
    </row>
    <row r="92" spans="1:11">
      <c r="A92" s="313" t="s">
        <v>3466</v>
      </c>
      <c r="B92" s="314" t="s">
        <v>3467</v>
      </c>
      <c r="C92" s="311"/>
      <c r="D92" s="312"/>
      <c r="E92" s="311">
        <v>9</v>
      </c>
      <c r="F92" s="312">
        <v>20</v>
      </c>
      <c r="G92" s="304">
        <f t="shared" si="1"/>
        <v>9</v>
      </c>
      <c r="H92" s="305">
        <v>20</v>
      </c>
      <c r="J92" s="306"/>
      <c r="K92" s="306"/>
    </row>
    <row r="93" spans="1:11">
      <c r="A93" s="313" t="s">
        <v>3468</v>
      </c>
      <c r="B93" s="314" t="s">
        <v>3469</v>
      </c>
      <c r="C93" s="311"/>
      <c r="D93" s="312"/>
      <c r="E93" s="311">
        <v>0</v>
      </c>
      <c r="F93" s="312">
        <v>1.2</v>
      </c>
      <c r="G93" s="304">
        <f t="shared" si="1"/>
        <v>0</v>
      </c>
      <c r="H93" s="305">
        <v>1.2</v>
      </c>
      <c r="J93" s="306"/>
      <c r="K93" s="306"/>
    </row>
    <row r="94" spans="1:11">
      <c r="A94" s="313" t="s">
        <v>3470</v>
      </c>
      <c r="B94" s="314" t="s">
        <v>3471</v>
      </c>
      <c r="C94" s="311"/>
      <c r="D94" s="312"/>
      <c r="E94" s="311">
        <v>79</v>
      </c>
      <c r="F94" s="312">
        <v>130</v>
      </c>
      <c r="G94" s="304">
        <f t="shared" si="1"/>
        <v>79</v>
      </c>
      <c r="H94" s="305">
        <v>130</v>
      </c>
      <c r="J94" s="306"/>
      <c r="K94" s="306"/>
    </row>
    <row r="95" spans="1:11" ht="25.5">
      <c r="A95" s="307" t="s">
        <v>3472</v>
      </c>
      <c r="B95" s="308" t="s">
        <v>3473</v>
      </c>
      <c r="C95" s="311"/>
      <c r="D95" s="312"/>
      <c r="E95" s="311">
        <v>0</v>
      </c>
      <c r="F95" s="312">
        <v>1</v>
      </c>
      <c r="G95" s="304">
        <f t="shared" si="1"/>
        <v>0</v>
      </c>
      <c r="H95" s="305">
        <v>1</v>
      </c>
      <c r="J95" s="306"/>
      <c r="K95" s="306"/>
    </row>
    <row r="96" spans="1:11" ht="25.5">
      <c r="A96" s="313" t="s">
        <v>3474</v>
      </c>
      <c r="B96" s="314" t="s">
        <v>3475</v>
      </c>
      <c r="C96" s="311"/>
      <c r="D96" s="312"/>
      <c r="E96" s="311">
        <v>9</v>
      </c>
      <c r="F96" s="312">
        <v>15.6</v>
      </c>
      <c r="G96" s="304">
        <f t="shared" si="1"/>
        <v>9</v>
      </c>
      <c r="H96" s="305">
        <v>15.6</v>
      </c>
      <c r="J96" s="306"/>
      <c r="K96" s="306"/>
    </row>
    <row r="97" spans="1:11">
      <c r="A97" s="313" t="s">
        <v>3476</v>
      </c>
      <c r="B97" s="314" t="s">
        <v>3477</v>
      </c>
      <c r="C97" s="311"/>
      <c r="D97" s="312"/>
      <c r="E97" s="311">
        <v>126</v>
      </c>
      <c r="F97" s="312">
        <v>224</v>
      </c>
      <c r="G97" s="304">
        <f t="shared" si="1"/>
        <v>126</v>
      </c>
      <c r="H97" s="305">
        <v>224</v>
      </c>
      <c r="J97" s="306"/>
      <c r="K97" s="306"/>
    </row>
    <row r="98" spans="1:11">
      <c r="A98" s="313" t="s">
        <v>3478</v>
      </c>
      <c r="B98" s="314" t="s">
        <v>3479</v>
      </c>
      <c r="C98" s="311"/>
      <c r="D98" s="312"/>
      <c r="E98" s="311">
        <v>32</v>
      </c>
      <c r="F98" s="312">
        <v>46</v>
      </c>
      <c r="G98" s="304">
        <f t="shared" si="1"/>
        <v>32</v>
      </c>
      <c r="H98" s="305">
        <v>46</v>
      </c>
      <c r="J98" s="306"/>
      <c r="K98" s="306"/>
    </row>
    <row r="99" spans="1:11" ht="25.5">
      <c r="A99" s="326" t="s">
        <v>3480</v>
      </c>
      <c r="B99" s="310" t="s">
        <v>3481</v>
      </c>
      <c r="C99" s="311"/>
      <c r="D99" s="312"/>
      <c r="E99" s="311">
        <v>25</v>
      </c>
      <c r="F99" s="312">
        <v>44</v>
      </c>
      <c r="G99" s="304">
        <f t="shared" si="1"/>
        <v>25</v>
      </c>
      <c r="H99" s="305">
        <v>44</v>
      </c>
      <c r="J99" s="306"/>
      <c r="K99" s="306"/>
    </row>
    <row r="100" spans="1:11" ht="25.5">
      <c r="A100" s="313" t="s">
        <v>3482</v>
      </c>
      <c r="B100" s="314" t="s">
        <v>3483</v>
      </c>
      <c r="C100" s="311"/>
      <c r="D100" s="312"/>
      <c r="E100" s="311">
        <v>1</v>
      </c>
      <c r="F100" s="312">
        <v>10</v>
      </c>
      <c r="G100" s="304">
        <f t="shared" si="1"/>
        <v>1</v>
      </c>
      <c r="H100" s="305">
        <v>10</v>
      </c>
      <c r="J100" s="306"/>
      <c r="K100" s="306"/>
    </row>
    <row r="101" spans="1:11">
      <c r="A101" s="309" t="s">
        <v>3484</v>
      </c>
      <c r="B101" s="310" t="s">
        <v>3485</v>
      </c>
      <c r="C101" s="311"/>
      <c r="D101" s="312"/>
      <c r="E101" s="311">
        <v>7</v>
      </c>
      <c r="F101" s="312">
        <v>2.4</v>
      </c>
      <c r="G101" s="304">
        <f t="shared" si="1"/>
        <v>7</v>
      </c>
      <c r="H101" s="305">
        <v>2.4</v>
      </c>
      <c r="J101" s="306"/>
      <c r="K101" s="306"/>
    </row>
    <row r="102" spans="1:11">
      <c r="A102" s="309" t="s">
        <v>3486</v>
      </c>
      <c r="B102" s="310" t="s">
        <v>3487</v>
      </c>
      <c r="C102" s="311"/>
      <c r="D102" s="312"/>
      <c r="E102" s="311">
        <v>1</v>
      </c>
      <c r="F102" s="312">
        <v>6</v>
      </c>
      <c r="G102" s="304">
        <f t="shared" si="1"/>
        <v>1</v>
      </c>
      <c r="H102" s="305">
        <v>6</v>
      </c>
      <c r="J102" s="306"/>
      <c r="K102" s="306"/>
    </row>
    <row r="103" spans="1:11">
      <c r="A103" s="313" t="s">
        <v>3488</v>
      </c>
      <c r="B103" s="314" t="s">
        <v>3489</v>
      </c>
      <c r="C103" s="311"/>
      <c r="D103" s="312"/>
      <c r="E103" s="311">
        <v>12</v>
      </c>
      <c r="F103" s="312">
        <v>54</v>
      </c>
      <c r="G103" s="304">
        <f t="shared" si="1"/>
        <v>12</v>
      </c>
      <c r="H103" s="305">
        <v>54</v>
      </c>
      <c r="J103" s="306"/>
      <c r="K103" s="306"/>
    </row>
    <row r="104" spans="1:11">
      <c r="A104" s="313" t="s">
        <v>3490</v>
      </c>
      <c r="B104" s="314" t="s">
        <v>3491</v>
      </c>
      <c r="C104" s="311"/>
      <c r="D104" s="312"/>
      <c r="E104" s="311">
        <v>21</v>
      </c>
      <c r="F104" s="312">
        <v>30</v>
      </c>
      <c r="G104" s="304">
        <f t="shared" si="1"/>
        <v>21</v>
      </c>
      <c r="H104" s="305">
        <v>30</v>
      </c>
      <c r="J104" s="306"/>
      <c r="K104" s="306"/>
    </row>
    <row r="105" spans="1:11" ht="25.5">
      <c r="A105" s="313" t="s">
        <v>3492</v>
      </c>
      <c r="B105" s="314" t="s">
        <v>3493</v>
      </c>
      <c r="C105" s="311"/>
      <c r="D105" s="312"/>
      <c r="E105" s="311">
        <v>0</v>
      </c>
      <c r="F105" s="312">
        <v>2</v>
      </c>
      <c r="G105" s="304">
        <f t="shared" si="1"/>
        <v>0</v>
      </c>
      <c r="H105" s="305">
        <v>2</v>
      </c>
      <c r="J105" s="306"/>
      <c r="K105" s="306"/>
    </row>
    <row r="106" spans="1:11" ht="25.5">
      <c r="A106" s="307" t="s">
        <v>3494</v>
      </c>
      <c r="B106" s="308" t="s">
        <v>3495</v>
      </c>
      <c r="C106" s="311"/>
      <c r="D106" s="312"/>
      <c r="E106" s="311">
        <v>0</v>
      </c>
      <c r="F106" s="312">
        <v>2</v>
      </c>
      <c r="G106" s="304">
        <f t="shared" si="1"/>
        <v>0</v>
      </c>
      <c r="H106" s="305">
        <v>2</v>
      </c>
      <c r="J106" s="306"/>
      <c r="K106" s="306"/>
    </row>
    <row r="107" spans="1:11">
      <c r="A107" s="326" t="s">
        <v>3496</v>
      </c>
      <c r="B107" s="310" t="s">
        <v>3497</v>
      </c>
      <c r="C107" s="311"/>
      <c r="D107" s="312"/>
      <c r="E107" s="311">
        <v>12</v>
      </c>
      <c r="F107" s="312">
        <v>33</v>
      </c>
      <c r="G107" s="304">
        <f t="shared" si="1"/>
        <v>12</v>
      </c>
      <c r="H107" s="305">
        <v>33</v>
      </c>
      <c r="J107" s="306"/>
      <c r="K107" s="306"/>
    </row>
    <row r="108" spans="1:11" ht="25.5">
      <c r="A108" s="309" t="s">
        <v>3498</v>
      </c>
      <c r="B108" s="310" t="s">
        <v>3499</v>
      </c>
      <c r="C108" s="311"/>
      <c r="D108" s="312"/>
      <c r="E108" s="311">
        <v>0</v>
      </c>
      <c r="F108" s="312">
        <v>3</v>
      </c>
      <c r="G108" s="304">
        <f t="shared" si="1"/>
        <v>0</v>
      </c>
      <c r="H108" s="305">
        <v>3</v>
      </c>
      <c r="J108" s="306"/>
      <c r="K108" s="306"/>
    </row>
    <row r="109" spans="1:11" ht="15" customHeight="1">
      <c r="A109" s="309" t="s">
        <v>3500</v>
      </c>
      <c r="B109" s="310" t="s">
        <v>3501</v>
      </c>
      <c r="C109" s="311"/>
      <c r="D109" s="312"/>
      <c r="E109" s="311">
        <v>3</v>
      </c>
      <c r="F109" s="312">
        <v>4</v>
      </c>
      <c r="G109" s="304">
        <f t="shared" si="1"/>
        <v>3</v>
      </c>
      <c r="H109" s="305">
        <v>4</v>
      </c>
      <c r="J109" s="306"/>
      <c r="K109" s="306"/>
    </row>
    <row r="110" spans="1:11">
      <c r="A110" s="307" t="s">
        <v>3502</v>
      </c>
      <c r="B110" s="308" t="s">
        <v>3503</v>
      </c>
      <c r="C110" s="311"/>
      <c r="D110" s="312"/>
      <c r="E110" s="311">
        <v>1</v>
      </c>
      <c r="F110" s="312">
        <v>8</v>
      </c>
      <c r="G110" s="304">
        <f t="shared" si="1"/>
        <v>1</v>
      </c>
      <c r="H110" s="305">
        <v>8</v>
      </c>
      <c r="J110" s="306"/>
      <c r="K110" s="306"/>
    </row>
    <row r="111" spans="1:11">
      <c r="A111" s="324" t="s">
        <v>3504</v>
      </c>
      <c r="B111" s="325" t="s">
        <v>3505</v>
      </c>
      <c r="C111" s="311"/>
      <c r="D111" s="312"/>
      <c r="E111" s="311">
        <v>0</v>
      </c>
      <c r="F111" s="312">
        <v>1</v>
      </c>
      <c r="G111" s="304">
        <f t="shared" si="1"/>
        <v>0</v>
      </c>
      <c r="H111" s="305">
        <v>1</v>
      </c>
      <c r="J111" s="306"/>
      <c r="K111" s="306"/>
    </row>
    <row r="112" spans="1:11">
      <c r="A112" s="309" t="s">
        <v>3506</v>
      </c>
      <c r="B112" s="310" t="s">
        <v>3507</v>
      </c>
      <c r="C112" s="311"/>
      <c r="D112" s="312"/>
      <c r="E112" s="311">
        <v>8</v>
      </c>
      <c r="F112" s="312">
        <v>30</v>
      </c>
      <c r="G112" s="304">
        <f t="shared" si="1"/>
        <v>8</v>
      </c>
      <c r="H112" s="305">
        <v>30</v>
      </c>
      <c r="J112" s="306"/>
      <c r="K112" s="306"/>
    </row>
    <row r="113" spans="1:11">
      <c r="A113" s="309" t="s">
        <v>3508</v>
      </c>
      <c r="B113" s="310" t="s">
        <v>3509</v>
      </c>
      <c r="C113" s="311"/>
      <c r="D113" s="312"/>
      <c r="E113" s="311">
        <v>0</v>
      </c>
      <c r="F113" s="312">
        <v>1</v>
      </c>
      <c r="G113" s="304">
        <f t="shared" si="1"/>
        <v>0</v>
      </c>
      <c r="H113" s="305">
        <v>1</v>
      </c>
      <c r="J113" s="306"/>
      <c r="K113" s="306"/>
    </row>
    <row r="114" spans="1:11">
      <c r="A114" s="313" t="s">
        <v>3510</v>
      </c>
      <c r="B114" s="314" t="s">
        <v>3511</v>
      </c>
      <c r="C114" s="311"/>
      <c r="D114" s="312"/>
      <c r="E114" s="311">
        <v>7</v>
      </c>
      <c r="F114" s="312">
        <v>13</v>
      </c>
      <c r="G114" s="304">
        <f t="shared" si="1"/>
        <v>7</v>
      </c>
      <c r="H114" s="305">
        <v>13</v>
      </c>
      <c r="J114" s="306"/>
      <c r="K114" s="306"/>
    </row>
    <row r="115" spans="1:11">
      <c r="A115" s="307" t="s">
        <v>3512</v>
      </c>
      <c r="B115" s="308" t="s">
        <v>3513</v>
      </c>
      <c r="C115" s="311"/>
      <c r="D115" s="312"/>
      <c r="E115" s="311">
        <v>1</v>
      </c>
      <c r="F115" s="312">
        <v>7</v>
      </c>
      <c r="G115" s="304">
        <f t="shared" si="1"/>
        <v>1</v>
      </c>
      <c r="H115" s="305">
        <v>7</v>
      </c>
      <c r="J115" s="306"/>
      <c r="K115" s="306"/>
    </row>
    <row r="116" spans="1:11">
      <c r="A116" s="316" t="s">
        <v>3514</v>
      </c>
      <c r="B116" s="317" t="s">
        <v>3515</v>
      </c>
      <c r="C116" s="311"/>
      <c r="D116" s="312"/>
      <c r="E116" s="311">
        <v>0</v>
      </c>
      <c r="F116" s="312">
        <v>2</v>
      </c>
      <c r="G116" s="304">
        <f t="shared" si="1"/>
        <v>0</v>
      </c>
      <c r="H116" s="305">
        <v>2</v>
      </c>
      <c r="J116" s="306"/>
      <c r="K116" s="306"/>
    </row>
    <row r="117" spans="1:11">
      <c r="A117" s="326" t="s">
        <v>3516</v>
      </c>
      <c r="B117" s="310" t="s">
        <v>3517</v>
      </c>
      <c r="C117" s="311"/>
      <c r="D117" s="312"/>
      <c r="E117" s="311">
        <v>0</v>
      </c>
      <c r="F117" s="312">
        <v>2</v>
      </c>
      <c r="G117" s="304">
        <f t="shared" si="1"/>
        <v>0</v>
      </c>
      <c r="H117" s="305">
        <v>2</v>
      </c>
      <c r="J117" s="306"/>
      <c r="K117" s="306"/>
    </row>
    <row r="118" spans="1:11">
      <c r="A118" s="307" t="s">
        <v>3518</v>
      </c>
      <c r="B118" s="308" t="s">
        <v>3519</v>
      </c>
      <c r="C118" s="311"/>
      <c r="D118" s="312"/>
      <c r="E118" s="311">
        <v>0</v>
      </c>
      <c r="F118" s="312">
        <v>1</v>
      </c>
      <c r="G118" s="304">
        <f t="shared" si="1"/>
        <v>0</v>
      </c>
      <c r="H118" s="305">
        <v>1</v>
      </c>
      <c r="J118" s="306"/>
      <c r="K118" s="306"/>
    </row>
    <row r="119" spans="1:11" ht="12" customHeight="1">
      <c r="A119" s="307" t="s">
        <v>3520</v>
      </c>
      <c r="B119" s="308" t="s">
        <v>3521</v>
      </c>
      <c r="C119" s="311"/>
      <c r="D119" s="312"/>
      <c r="E119" s="311">
        <v>0</v>
      </c>
      <c r="F119" s="312">
        <v>1</v>
      </c>
      <c r="G119" s="304">
        <f t="shared" si="1"/>
        <v>0</v>
      </c>
      <c r="H119" s="305">
        <v>1</v>
      </c>
      <c r="J119" s="306"/>
      <c r="K119" s="306"/>
    </row>
    <row r="120" spans="1:11" ht="12" customHeight="1">
      <c r="A120" s="328" t="s">
        <v>3522</v>
      </c>
      <c r="B120" s="774" t="s">
        <v>3523</v>
      </c>
      <c r="C120" s="311"/>
      <c r="D120" s="312"/>
      <c r="E120" s="311">
        <v>1</v>
      </c>
      <c r="F120" s="312">
        <v>2</v>
      </c>
      <c r="G120" s="304">
        <f t="shared" si="1"/>
        <v>1</v>
      </c>
      <c r="H120" s="305">
        <v>2</v>
      </c>
      <c r="J120" s="306"/>
      <c r="K120" s="306"/>
    </row>
    <row r="121" spans="1:11" ht="12" customHeight="1">
      <c r="A121" s="324" t="s">
        <v>2590</v>
      </c>
      <c r="B121" s="325" t="s">
        <v>2591</v>
      </c>
      <c r="C121" s="311"/>
      <c r="D121" s="312"/>
      <c r="E121" s="311">
        <v>8</v>
      </c>
      <c r="F121" s="312">
        <v>25</v>
      </c>
      <c r="G121" s="304">
        <f t="shared" si="1"/>
        <v>8</v>
      </c>
      <c r="H121" s="305">
        <v>25</v>
      </c>
      <c r="J121" s="306"/>
      <c r="K121" s="306"/>
    </row>
    <row r="122" spans="1:11" ht="12" customHeight="1">
      <c r="A122" s="329" t="s">
        <v>3524</v>
      </c>
      <c r="B122" s="330" t="s">
        <v>3525</v>
      </c>
      <c r="C122" s="311"/>
      <c r="D122" s="312"/>
      <c r="E122" s="311">
        <v>1</v>
      </c>
      <c r="F122" s="312">
        <v>1</v>
      </c>
      <c r="G122" s="304">
        <f t="shared" si="1"/>
        <v>1</v>
      </c>
      <c r="H122" s="305">
        <v>1</v>
      </c>
      <c r="J122" s="306"/>
      <c r="K122" s="306"/>
    </row>
    <row r="123" spans="1:11" ht="12" customHeight="1">
      <c r="A123" s="307" t="s">
        <v>3526</v>
      </c>
      <c r="B123" s="320" t="s">
        <v>3527</v>
      </c>
      <c r="C123" s="311"/>
      <c r="D123" s="312"/>
      <c r="E123" s="311">
        <v>1</v>
      </c>
      <c r="F123" s="312">
        <v>16</v>
      </c>
      <c r="G123" s="304">
        <f t="shared" si="1"/>
        <v>1</v>
      </c>
      <c r="H123" s="305">
        <v>16</v>
      </c>
      <c r="J123" s="306"/>
      <c r="K123" s="306"/>
    </row>
    <row r="124" spans="1:11" ht="12" customHeight="1">
      <c r="A124" s="324" t="s">
        <v>3528</v>
      </c>
      <c r="B124" s="325" t="s">
        <v>3529</v>
      </c>
      <c r="C124" s="311"/>
      <c r="D124" s="312"/>
      <c r="E124" s="311">
        <v>31</v>
      </c>
      <c r="F124" s="312">
        <v>184</v>
      </c>
      <c r="G124" s="304">
        <f t="shared" si="1"/>
        <v>31</v>
      </c>
      <c r="H124" s="305">
        <v>184</v>
      </c>
      <c r="J124" s="306"/>
      <c r="K124" s="306"/>
    </row>
    <row r="125" spans="1:11" ht="12" customHeight="1">
      <c r="A125" s="324" t="s">
        <v>3530</v>
      </c>
      <c r="B125" s="325" t="s">
        <v>3531</v>
      </c>
      <c r="C125" s="311"/>
      <c r="D125" s="312"/>
      <c r="E125" s="311">
        <v>578</v>
      </c>
      <c r="F125" s="312">
        <v>900</v>
      </c>
      <c r="G125" s="304">
        <f t="shared" si="1"/>
        <v>578</v>
      </c>
      <c r="H125" s="305">
        <v>900</v>
      </c>
      <c r="J125" s="306"/>
      <c r="K125" s="306"/>
    </row>
    <row r="126" spans="1:11" ht="12" customHeight="1">
      <c r="A126" s="324" t="s">
        <v>3532</v>
      </c>
      <c r="B126" s="325" t="s">
        <v>3533</v>
      </c>
      <c r="C126" s="311"/>
      <c r="D126" s="312"/>
      <c r="E126" s="311">
        <v>2</v>
      </c>
      <c r="F126" s="312">
        <v>2</v>
      </c>
      <c r="G126" s="304">
        <f t="shared" si="1"/>
        <v>2</v>
      </c>
      <c r="H126" s="305">
        <v>2</v>
      </c>
      <c r="J126" s="306"/>
      <c r="K126" s="306"/>
    </row>
    <row r="127" spans="1:11" ht="12" customHeight="1">
      <c r="A127" s="324" t="s">
        <v>3534</v>
      </c>
      <c r="B127" s="325" t="s">
        <v>3535</v>
      </c>
      <c r="C127" s="311"/>
      <c r="D127" s="312"/>
      <c r="E127" s="311">
        <v>0</v>
      </c>
      <c r="F127" s="312">
        <v>4</v>
      </c>
      <c r="G127" s="304">
        <f t="shared" si="1"/>
        <v>0</v>
      </c>
      <c r="H127" s="305">
        <v>4</v>
      </c>
      <c r="J127" s="306"/>
      <c r="K127" s="306"/>
    </row>
    <row r="128" spans="1:11" ht="12" customHeight="1">
      <c r="A128" s="331" t="s">
        <v>3536</v>
      </c>
      <c r="B128" s="508" t="s">
        <v>3537</v>
      </c>
      <c r="C128" s="311"/>
      <c r="D128" s="312"/>
      <c r="E128" s="311">
        <v>1</v>
      </c>
      <c r="F128" s="312">
        <v>1</v>
      </c>
      <c r="G128" s="304">
        <f t="shared" si="1"/>
        <v>1</v>
      </c>
      <c r="H128" s="305">
        <v>1</v>
      </c>
      <c r="J128" s="306"/>
      <c r="K128" s="306"/>
    </row>
    <row r="129" spans="1:11" ht="12" customHeight="1">
      <c r="A129" s="324" t="s">
        <v>3538</v>
      </c>
      <c r="B129" s="325" t="s">
        <v>3539</v>
      </c>
      <c r="C129" s="311"/>
      <c r="D129" s="312"/>
      <c r="E129" s="311">
        <v>0</v>
      </c>
      <c r="F129" s="312">
        <v>2</v>
      </c>
      <c r="G129" s="304">
        <f t="shared" si="1"/>
        <v>0</v>
      </c>
      <c r="H129" s="305">
        <v>2</v>
      </c>
      <c r="J129" s="306"/>
      <c r="K129" s="306"/>
    </row>
    <row r="130" spans="1:11">
      <c r="A130" s="307" t="s">
        <v>3540</v>
      </c>
      <c r="B130" s="308" t="s">
        <v>3541</v>
      </c>
      <c r="C130" s="311"/>
      <c r="D130" s="312"/>
      <c r="E130" s="311">
        <v>5</v>
      </c>
      <c r="F130" s="312">
        <v>6</v>
      </c>
      <c r="G130" s="304">
        <f t="shared" si="1"/>
        <v>5</v>
      </c>
      <c r="H130" s="305">
        <v>6</v>
      </c>
      <c r="J130" s="306"/>
      <c r="K130" s="306"/>
    </row>
    <row r="131" spans="1:11">
      <c r="A131" s="307" t="s">
        <v>3542</v>
      </c>
      <c r="B131" s="308" t="s">
        <v>3543</v>
      </c>
      <c r="C131" s="311"/>
      <c r="D131" s="312"/>
      <c r="E131" s="311">
        <v>5</v>
      </c>
      <c r="F131" s="312">
        <v>20</v>
      </c>
      <c r="G131" s="304">
        <f t="shared" si="1"/>
        <v>5</v>
      </c>
      <c r="H131" s="305">
        <v>20</v>
      </c>
      <c r="J131" s="306"/>
      <c r="K131" s="306"/>
    </row>
    <row r="132" spans="1:11">
      <c r="A132" s="307" t="s">
        <v>3544</v>
      </c>
      <c r="B132" s="308" t="s">
        <v>3545</v>
      </c>
      <c r="C132" s="311"/>
      <c r="D132" s="312"/>
      <c r="E132" s="311">
        <v>3</v>
      </c>
      <c r="F132" s="312">
        <v>4</v>
      </c>
      <c r="G132" s="304">
        <f t="shared" si="1"/>
        <v>3</v>
      </c>
      <c r="H132" s="305">
        <v>4</v>
      </c>
      <c r="J132" s="306"/>
      <c r="K132" s="306"/>
    </row>
    <row r="133" spans="1:11" ht="25.5">
      <c r="A133" s="307" t="s">
        <v>3546</v>
      </c>
      <c r="B133" s="308" t="s">
        <v>3547</v>
      </c>
      <c r="C133" s="311"/>
      <c r="D133" s="312"/>
      <c r="E133" s="311">
        <v>8</v>
      </c>
      <c r="F133" s="312">
        <v>10</v>
      </c>
      <c r="G133" s="304">
        <f t="shared" si="1"/>
        <v>8</v>
      </c>
      <c r="H133" s="305">
        <v>10</v>
      </c>
      <c r="J133" s="306"/>
      <c r="K133" s="306"/>
    </row>
    <row r="134" spans="1:11" ht="16.5" customHeight="1">
      <c r="A134" s="307" t="s">
        <v>3548</v>
      </c>
      <c r="B134" s="308" t="s">
        <v>3549</v>
      </c>
      <c r="C134" s="311"/>
      <c r="D134" s="312"/>
      <c r="E134" s="311">
        <v>2</v>
      </c>
      <c r="F134" s="312">
        <v>1</v>
      </c>
      <c r="G134" s="304">
        <f t="shared" si="1"/>
        <v>2</v>
      </c>
      <c r="H134" s="305">
        <v>1</v>
      </c>
      <c r="J134" s="306"/>
      <c r="K134" s="306"/>
    </row>
    <row r="135" spans="1:11" ht="25.5">
      <c r="A135" s="307" t="s">
        <v>3550</v>
      </c>
      <c r="B135" s="308" t="s">
        <v>3551</v>
      </c>
      <c r="C135" s="311"/>
      <c r="D135" s="312"/>
      <c r="E135" s="311">
        <v>0</v>
      </c>
      <c r="F135" s="312">
        <v>1</v>
      </c>
      <c r="G135" s="304">
        <f t="shared" si="1"/>
        <v>0</v>
      </c>
      <c r="H135" s="305">
        <v>1</v>
      </c>
      <c r="J135" s="306"/>
      <c r="K135" s="306"/>
    </row>
    <row r="136" spans="1:11">
      <c r="A136" s="307" t="s">
        <v>3552</v>
      </c>
      <c r="B136" s="308" t="s">
        <v>3553</v>
      </c>
      <c r="C136" s="311"/>
      <c r="D136" s="312"/>
      <c r="E136" s="311">
        <v>0</v>
      </c>
      <c r="F136" s="312">
        <v>1</v>
      </c>
      <c r="G136" s="304">
        <f t="shared" si="1"/>
        <v>0</v>
      </c>
      <c r="H136" s="305">
        <v>1</v>
      </c>
      <c r="J136" s="306"/>
      <c r="K136" s="306"/>
    </row>
    <row r="137" spans="1:11">
      <c r="A137" s="307" t="s">
        <v>3554</v>
      </c>
      <c r="B137" s="308" t="s">
        <v>3555</v>
      </c>
      <c r="C137" s="311"/>
      <c r="D137" s="312"/>
      <c r="E137" s="311">
        <v>0</v>
      </c>
      <c r="F137" s="312">
        <v>2</v>
      </c>
      <c r="G137" s="304">
        <f t="shared" si="1"/>
        <v>0</v>
      </c>
      <c r="H137" s="305">
        <v>2</v>
      </c>
      <c r="J137" s="306"/>
      <c r="K137" s="306"/>
    </row>
    <row r="138" spans="1:11">
      <c r="A138" s="307" t="s">
        <v>3556</v>
      </c>
      <c r="B138" s="308" t="s">
        <v>3557</v>
      </c>
      <c r="C138" s="311"/>
      <c r="D138" s="312"/>
      <c r="E138" s="311">
        <v>4</v>
      </c>
      <c r="F138" s="312">
        <v>7</v>
      </c>
      <c r="G138" s="304">
        <f t="shared" si="1"/>
        <v>4</v>
      </c>
      <c r="H138" s="305">
        <v>7</v>
      </c>
      <c r="J138" s="306"/>
      <c r="K138" s="306"/>
    </row>
    <row r="139" spans="1:11">
      <c r="A139" s="307" t="s">
        <v>3558</v>
      </c>
      <c r="B139" s="308" t="s">
        <v>3559</v>
      </c>
      <c r="C139" s="311"/>
      <c r="D139" s="312"/>
      <c r="E139" s="311">
        <v>3</v>
      </c>
      <c r="F139" s="312">
        <v>8</v>
      </c>
      <c r="G139" s="304">
        <f t="shared" si="1"/>
        <v>3</v>
      </c>
      <c r="H139" s="305">
        <v>8</v>
      </c>
      <c r="J139" s="306"/>
      <c r="K139" s="306"/>
    </row>
    <row r="140" spans="1:11">
      <c r="A140" s="307" t="s">
        <v>3560</v>
      </c>
      <c r="B140" s="308" t="s">
        <v>3561</v>
      </c>
      <c r="C140" s="311"/>
      <c r="D140" s="312"/>
      <c r="E140" s="311">
        <v>6</v>
      </c>
      <c r="F140" s="312">
        <v>16</v>
      </c>
      <c r="G140" s="304">
        <f t="shared" ref="G140:G203" si="2">C140+E140</f>
        <v>6</v>
      </c>
      <c r="H140" s="305">
        <v>16</v>
      </c>
      <c r="J140" s="306"/>
      <c r="K140" s="306"/>
    </row>
    <row r="141" spans="1:11" ht="17.25" customHeight="1">
      <c r="A141" s="307" t="s">
        <v>3562</v>
      </c>
      <c r="B141" s="308" t="s">
        <v>3563</v>
      </c>
      <c r="C141" s="311"/>
      <c r="D141" s="312"/>
      <c r="E141" s="311">
        <v>2</v>
      </c>
      <c r="F141" s="312">
        <v>4</v>
      </c>
      <c r="G141" s="304">
        <f t="shared" si="2"/>
        <v>2</v>
      </c>
      <c r="H141" s="305">
        <v>4</v>
      </c>
      <c r="J141" s="306"/>
      <c r="K141" s="306"/>
    </row>
    <row r="142" spans="1:11" ht="25.5">
      <c r="A142" s="307" t="s">
        <v>3564</v>
      </c>
      <c r="B142" s="308" t="s">
        <v>3565</v>
      </c>
      <c r="C142" s="311"/>
      <c r="D142" s="312"/>
      <c r="E142" s="311">
        <v>0</v>
      </c>
      <c r="F142" s="312">
        <v>2</v>
      </c>
      <c r="G142" s="304">
        <f t="shared" si="2"/>
        <v>0</v>
      </c>
      <c r="H142" s="305">
        <v>2</v>
      </c>
      <c r="J142" s="306"/>
      <c r="K142" s="306"/>
    </row>
    <row r="143" spans="1:11" ht="25.5">
      <c r="A143" s="307" t="s">
        <v>3566</v>
      </c>
      <c r="B143" s="308" t="s">
        <v>3567</v>
      </c>
      <c r="C143" s="311"/>
      <c r="D143" s="312"/>
      <c r="E143" s="311">
        <v>0</v>
      </c>
      <c r="F143" s="312">
        <v>2</v>
      </c>
      <c r="G143" s="304">
        <f t="shared" si="2"/>
        <v>0</v>
      </c>
      <c r="H143" s="305">
        <v>2</v>
      </c>
      <c r="J143" s="306"/>
      <c r="K143" s="306"/>
    </row>
    <row r="144" spans="1:11">
      <c r="A144" s="307" t="s">
        <v>3568</v>
      </c>
      <c r="B144" s="308" t="s">
        <v>3569</v>
      </c>
      <c r="C144" s="311"/>
      <c r="D144" s="312"/>
      <c r="E144" s="311">
        <v>1</v>
      </c>
      <c r="F144" s="312">
        <v>1</v>
      </c>
      <c r="G144" s="304">
        <f t="shared" si="2"/>
        <v>1</v>
      </c>
      <c r="H144" s="305">
        <v>1</v>
      </c>
      <c r="J144" s="306"/>
      <c r="K144" s="306"/>
    </row>
    <row r="145" spans="1:11">
      <c r="A145" s="332" t="s">
        <v>3570</v>
      </c>
      <c r="B145" s="333" t="s">
        <v>3571</v>
      </c>
      <c r="C145" s="311"/>
      <c r="D145" s="312"/>
      <c r="E145" s="311">
        <v>0</v>
      </c>
      <c r="F145" s="312">
        <v>1.2</v>
      </c>
      <c r="G145" s="304">
        <f t="shared" si="2"/>
        <v>0</v>
      </c>
      <c r="H145" s="305">
        <v>1.2</v>
      </c>
      <c r="J145" s="306"/>
      <c r="K145" s="306"/>
    </row>
    <row r="146" spans="1:11">
      <c r="A146" s="307" t="s">
        <v>3572</v>
      </c>
      <c r="B146" s="308" t="s">
        <v>3573</v>
      </c>
      <c r="C146" s="311"/>
      <c r="D146" s="312"/>
      <c r="E146" s="311">
        <v>0</v>
      </c>
      <c r="F146" s="312">
        <v>2</v>
      </c>
      <c r="G146" s="304">
        <f t="shared" si="2"/>
        <v>0</v>
      </c>
      <c r="H146" s="305">
        <v>2</v>
      </c>
      <c r="J146" s="306"/>
      <c r="K146" s="306"/>
    </row>
    <row r="147" spans="1:11">
      <c r="A147" s="307" t="s">
        <v>3574</v>
      </c>
      <c r="B147" s="308" t="s">
        <v>3575</v>
      </c>
      <c r="C147" s="311"/>
      <c r="D147" s="312"/>
      <c r="E147" s="311">
        <v>1</v>
      </c>
      <c r="F147" s="312">
        <v>1</v>
      </c>
      <c r="G147" s="304">
        <f t="shared" si="2"/>
        <v>1</v>
      </c>
      <c r="H147" s="305">
        <v>1</v>
      </c>
      <c r="J147" s="306"/>
      <c r="K147" s="306"/>
    </row>
    <row r="148" spans="1:11" ht="25.5">
      <c r="A148" s="307" t="s">
        <v>3576</v>
      </c>
      <c r="B148" s="308" t="s">
        <v>3577</v>
      </c>
      <c r="C148" s="311"/>
      <c r="D148" s="312"/>
      <c r="E148" s="311">
        <v>1</v>
      </c>
      <c r="F148" s="312">
        <v>6</v>
      </c>
      <c r="G148" s="304">
        <f t="shared" si="2"/>
        <v>1</v>
      </c>
      <c r="H148" s="305">
        <v>6</v>
      </c>
      <c r="J148" s="306"/>
      <c r="K148" s="306"/>
    </row>
    <row r="149" spans="1:11">
      <c r="A149" s="307" t="s">
        <v>3578</v>
      </c>
      <c r="B149" s="308" t="s">
        <v>3579</v>
      </c>
      <c r="C149" s="311"/>
      <c r="D149" s="312"/>
      <c r="E149" s="311">
        <v>0</v>
      </c>
      <c r="F149" s="312">
        <v>1</v>
      </c>
      <c r="G149" s="304">
        <f t="shared" si="2"/>
        <v>0</v>
      </c>
      <c r="H149" s="305">
        <v>1</v>
      </c>
      <c r="J149" s="306"/>
      <c r="K149" s="306"/>
    </row>
    <row r="150" spans="1:11">
      <c r="A150" s="307" t="s">
        <v>3580</v>
      </c>
      <c r="B150" s="308" t="s">
        <v>3581</v>
      </c>
      <c r="C150" s="334"/>
      <c r="D150" s="335"/>
      <c r="E150" s="311">
        <v>0</v>
      </c>
      <c r="F150" s="312">
        <v>1</v>
      </c>
      <c r="G150" s="304">
        <f t="shared" si="2"/>
        <v>0</v>
      </c>
      <c r="H150" s="305">
        <v>1</v>
      </c>
      <c r="J150" s="306"/>
      <c r="K150" s="306"/>
    </row>
    <row r="151" spans="1:11" ht="38.25">
      <c r="A151" s="307" t="s">
        <v>3582</v>
      </c>
      <c r="B151" s="308" t="s">
        <v>3583</v>
      </c>
      <c r="C151" s="501"/>
      <c r="D151" s="502"/>
      <c r="E151" s="501">
        <v>0</v>
      </c>
      <c r="F151" s="312">
        <v>1</v>
      </c>
      <c r="G151" s="304">
        <f t="shared" si="2"/>
        <v>0</v>
      </c>
      <c r="H151" s="305">
        <v>1</v>
      </c>
      <c r="J151" s="306"/>
      <c r="K151" s="306"/>
    </row>
    <row r="152" spans="1:11" ht="38.25">
      <c r="A152" s="336" t="s">
        <v>3584</v>
      </c>
      <c r="B152" s="337" t="s">
        <v>3585</v>
      </c>
      <c r="C152" s="501"/>
      <c r="D152" s="502"/>
      <c r="E152" s="501">
        <v>1</v>
      </c>
      <c r="F152" s="502">
        <v>4</v>
      </c>
      <c r="G152" s="304">
        <f t="shared" si="2"/>
        <v>1</v>
      </c>
      <c r="H152" s="305">
        <v>4</v>
      </c>
      <c r="J152" s="306"/>
      <c r="K152" s="306"/>
    </row>
    <row r="153" spans="1:11" ht="38.25">
      <c r="A153" s="307" t="s">
        <v>3586</v>
      </c>
      <c r="B153" s="308" t="s">
        <v>3587</v>
      </c>
      <c r="C153" s="501"/>
      <c r="D153" s="502"/>
      <c r="E153" s="501">
        <v>1</v>
      </c>
      <c r="F153" s="502">
        <v>5</v>
      </c>
      <c r="G153" s="304">
        <f t="shared" si="2"/>
        <v>1</v>
      </c>
      <c r="H153" s="305">
        <v>5</v>
      </c>
      <c r="J153" s="306"/>
      <c r="K153" s="306"/>
    </row>
    <row r="154" spans="1:11">
      <c r="A154" s="307" t="s">
        <v>3588</v>
      </c>
      <c r="B154" s="308" t="s">
        <v>3589</v>
      </c>
      <c r="C154" s="501"/>
      <c r="D154" s="502"/>
      <c r="E154" s="501">
        <v>2</v>
      </c>
      <c r="F154" s="312">
        <v>1</v>
      </c>
      <c r="G154" s="304">
        <f t="shared" si="2"/>
        <v>2</v>
      </c>
      <c r="H154" s="305">
        <v>1</v>
      </c>
      <c r="J154" s="306"/>
      <c r="K154" s="306"/>
    </row>
    <row r="155" spans="1:11" ht="25.5">
      <c r="A155" s="307" t="s">
        <v>3590</v>
      </c>
      <c r="B155" s="308" t="s">
        <v>3591</v>
      </c>
      <c r="C155" s="501"/>
      <c r="D155" s="502"/>
      <c r="E155" s="501">
        <v>0</v>
      </c>
      <c r="F155" s="312">
        <v>4</v>
      </c>
      <c r="G155" s="304">
        <f t="shared" si="2"/>
        <v>0</v>
      </c>
      <c r="H155" s="305">
        <v>4</v>
      </c>
      <c r="J155" s="306"/>
      <c r="K155" s="306"/>
    </row>
    <row r="156" spans="1:11" ht="13.5" customHeight="1">
      <c r="A156" s="307" t="s">
        <v>3592</v>
      </c>
      <c r="B156" s="308" t="s">
        <v>3593</v>
      </c>
      <c r="C156" s="501"/>
      <c r="D156" s="502"/>
      <c r="E156" s="501">
        <v>0</v>
      </c>
      <c r="F156" s="502">
        <v>3</v>
      </c>
      <c r="G156" s="304">
        <f t="shared" si="2"/>
        <v>0</v>
      </c>
      <c r="H156" s="305">
        <v>3</v>
      </c>
      <c r="J156" s="306"/>
      <c r="K156" s="306"/>
    </row>
    <row r="157" spans="1:11">
      <c r="A157" s="307" t="s">
        <v>3594</v>
      </c>
      <c r="B157" s="308" t="s">
        <v>3595</v>
      </c>
      <c r="C157" s="501"/>
      <c r="D157" s="502"/>
      <c r="E157" s="501">
        <v>0</v>
      </c>
      <c r="F157" s="312">
        <v>1</v>
      </c>
      <c r="G157" s="304">
        <f t="shared" si="2"/>
        <v>0</v>
      </c>
      <c r="H157" s="305">
        <v>1</v>
      </c>
      <c r="J157" s="306"/>
      <c r="K157" s="306"/>
    </row>
    <row r="158" spans="1:11">
      <c r="A158" s="307" t="s">
        <v>3596</v>
      </c>
      <c r="B158" s="308" t="s">
        <v>3597</v>
      </c>
      <c r="C158" s="501"/>
      <c r="D158" s="502"/>
      <c r="E158" s="501">
        <v>21</v>
      </c>
      <c r="F158" s="502">
        <v>28</v>
      </c>
      <c r="G158" s="304">
        <f t="shared" si="2"/>
        <v>21</v>
      </c>
      <c r="H158" s="305">
        <v>28</v>
      </c>
      <c r="J158" s="306"/>
      <c r="K158" s="306"/>
    </row>
    <row r="159" spans="1:11">
      <c r="A159" s="307" t="s">
        <v>3598</v>
      </c>
      <c r="B159" s="308" t="s">
        <v>3599</v>
      </c>
      <c r="C159" s="501"/>
      <c r="D159" s="502"/>
      <c r="E159" s="501">
        <v>3</v>
      </c>
      <c r="F159" s="502">
        <v>6</v>
      </c>
      <c r="G159" s="304">
        <f t="shared" si="2"/>
        <v>3</v>
      </c>
      <c r="H159" s="305">
        <v>6</v>
      </c>
      <c r="J159" s="306"/>
      <c r="K159" s="306"/>
    </row>
    <row r="160" spans="1:11">
      <c r="A160" s="307" t="s">
        <v>3600</v>
      </c>
      <c r="B160" s="308" t="s">
        <v>3601</v>
      </c>
      <c r="C160" s="501"/>
      <c r="D160" s="502"/>
      <c r="E160" s="501">
        <v>11</v>
      </c>
      <c r="F160" s="502">
        <v>40</v>
      </c>
      <c r="G160" s="304">
        <f t="shared" si="2"/>
        <v>11</v>
      </c>
      <c r="H160" s="305">
        <v>40</v>
      </c>
      <c r="J160" s="306"/>
      <c r="K160" s="306"/>
    </row>
    <row r="161" spans="1:11">
      <c r="A161" s="307" t="s">
        <v>3602</v>
      </c>
      <c r="B161" s="308" t="s">
        <v>3603</v>
      </c>
      <c r="C161" s="501"/>
      <c r="D161" s="502"/>
      <c r="E161" s="501">
        <v>0</v>
      </c>
      <c r="F161" s="312">
        <v>1</v>
      </c>
      <c r="G161" s="304">
        <f t="shared" si="2"/>
        <v>0</v>
      </c>
      <c r="H161" s="305">
        <v>1</v>
      </c>
      <c r="J161" s="306"/>
      <c r="K161" s="306"/>
    </row>
    <row r="162" spans="1:11" ht="25.5">
      <c r="A162" s="338" t="s">
        <v>3604</v>
      </c>
      <c r="B162" s="339" t="s">
        <v>3605</v>
      </c>
      <c r="C162" s="501"/>
      <c r="D162" s="502"/>
      <c r="E162" s="501">
        <v>3</v>
      </c>
      <c r="F162" s="312">
        <v>1</v>
      </c>
      <c r="G162" s="304">
        <f t="shared" si="2"/>
        <v>3</v>
      </c>
      <c r="H162" s="305">
        <v>1</v>
      </c>
      <c r="J162" s="306"/>
      <c r="K162" s="306"/>
    </row>
    <row r="163" spans="1:11" ht="25.5">
      <c r="A163" s="307" t="s">
        <v>3606</v>
      </c>
      <c r="B163" s="308" t="s">
        <v>3607</v>
      </c>
      <c r="C163" s="501"/>
      <c r="D163" s="502"/>
      <c r="E163" s="501">
        <v>4</v>
      </c>
      <c r="F163" s="502">
        <v>8</v>
      </c>
      <c r="G163" s="304">
        <f t="shared" si="2"/>
        <v>4</v>
      </c>
      <c r="H163" s="305">
        <v>8</v>
      </c>
      <c r="J163" s="306"/>
      <c r="K163" s="306"/>
    </row>
    <row r="164" spans="1:11" ht="25.5">
      <c r="A164" s="307" t="s">
        <v>3608</v>
      </c>
      <c r="B164" s="308" t="s">
        <v>3609</v>
      </c>
      <c r="C164" s="501"/>
      <c r="D164" s="502"/>
      <c r="E164" s="501">
        <v>1</v>
      </c>
      <c r="F164" s="312">
        <v>1</v>
      </c>
      <c r="G164" s="304">
        <f t="shared" si="2"/>
        <v>1</v>
      </c>
      <c r="H164" s="305">
        <v>1</v>
      </c>
      <c r="J164" s="306"/>
      <c r="K164" s="306"/>
    </row>
    <row r="165" spans="1:11">
      <c r="A165" s="340" t="s">
        <v>3610</v>
      </c>
      <c r="B165" s="341" t="s">
        <v>3611</v>
      </c>
      <c r="C165" s="501"/>
      <c r="D165" s="502"/>
      <c r="E165" s="501">
        <v>7</v>
      </c>
      <c r="F165" s="502">
        <v>14</v>
      </c>
      <c r="G165" s="304">
        <f t="shared" si="2"/>
        <v>7</v>
      </c>
      <c r="H165" s="305">
        <v>14</v>
      </c>
      <c r="J165" s="306"/>
      <c r="K165" s="306"/>
    </row>
    <row r="166" spans="1:11">
      <c r="A166" s="340" t="s">
        <v>3612</v>
      </c>
      <c r="B166" s="341" t="s">
        <v>3613</v>
      </c>
      <c r="C166" s="501"/>
      <c r="D166" s="502"/>
      <c r="E166" s="501">
        <v>13</v>
      </c>
      <c r="F166" s="502">
        <v>24</v>
      </c>
      <c r="G166" s="304">
        <f t="shared" si="2"/>
        <v>13</v>
      </c>
      <c r="H166" s="305">
        <v>24</v>
      </c>
      <c r="J166" s="306"/>
      <c r="K166" s="306"/>
    </row>
    <row r="167" spans="1:11">
      <c r="A167" s="307" t="s">
        <v>3614</v>
      </c>
      <c r="B167" s="308" t="s">
        <v>3615</v>
      </c>
      <c r="C167" s="501"/>
      <c r="D167" s="502"/>
      <c r="E167" s="501">
        <v>3</v>
      </c>
      <c r="F167" s="502">
        <v>18</v>
      </c>
      <c r="G167" s="304">
        <f t="shared" si="2"/>
        <v>3</v>
      </c>
      <c r="H167" s="305">
        <v>18</v>
      </c>
      <c r="J167" s="306"/>
      <c r="K167" s="306"/>
    </row>
    <row r="168" spans="1:11" ht="25.5">
      <c r="A168" s="307" t="s">
        <v>3616</v>
      </c>
      <c r="B168" s="308" t="s">
        <v>3617</v>
      </c>
      <c r="C168" s="501"/>
      <c r="D168" s="502"/>
      <c r="E168" s="501">
        <v>0</v>
      </c>
      <c r="F168" s="502">
        <v>2</v>
      </c>
      <c r="G168" s="304">
        <f t="shared" si="2"/>
        <v>0</v>
      </c>
      <c r="H168" s="305">
        <v>2</v>
      </c>
      <c r="J168" s="306"/>
      <c r="K168" s="306"/>
    </row>
    <row r="169" spans="1:11">
      <c r="A169" s="307" t="s">
        <v>3618</v>
      </c>
      <c r="B169" s="308" t="s">
        <v>3619</v>
      </c>
      <c r="C169" s="501"/>
      <c r="D169" s="502"/>
      <c r="E169" s="501">
        <v>1</v>
      </c>
      <c r="F169" s="502">
        <v>4</v>
      </c>
      <c r="G169" s="304">
        <f t="shared" si="2"/>
        <v>1</v>
      </c>
      <c r="H169" s="305">
        <v>4</v>
      </c>
      <c r="J169" s="306"/>
      <c r="K169" s="306"/>
    </row>
    <row r="170" spans="1:11" ht="25.5">
      <c r="A170" s="307" t="s">
        <v>3620</v>
      </c>
      <c r="B170" s="308" t="s">
        <v>3621</v>
      </c>
      <c r="C170" s="501"/>
      <c r="D170" s="502"/>
      <c r="E170" s="501">
        <v>1</v>
      </c>
      <c r="F170" s="502">
        <v>8</v>
      </c>
      <c r="G170" s="304">
        <f t="shared" si="2"/>
        <v>1</v>
      </c>
      <c r="H170" s="305">
        <v>8</v>
      </c>
      <c r="J170" s="306"/>
      <c r="K170" s="306"/>
    </row>
    <row r="171" spans="1:11">
      <c r="A171" s="307" t="s">
        <v>3622</v>
      </c>
      <c r="B171" s="308" t="s">
        <v>3623</v>
      </c>
      <c r="C171" s="501"/>
      <c r="D171" s="502"/>
      <c r="E171" s="501">
        <v>0</v>
      </c>
      <c r="F171" s="312">
        <v>1</v>
      </c>
      <c r="G171" s="304">
        <f t="shared" si="2"/>
        <v>0</v>
      </c>
      <c r="H171" s="305">
        <v>1</v>
      </c>
      <c r="J171" s="306"/>
      <c r="K171" s="306"/>
    </row>
    <row r="172" spans="1:11" ht="25.5">
      <c r="A172" s="307" t="s">
        <v>3624</v>
      </c>
      <c r="B172" s="308" t="s">
        <v>3625</v>
      </c>
      <c r="C172" s="501"/>
      <c r="D172" s="502"/>
      <c r="E172" s="501">
        <v>0</v>
      </c>
      <c r="F172" s="502">
        <v>3</v>
      </c>
      <c r="G172" s="304">
        <f t="shared" si="2"/>
        <v>0</v>
      </c>
      <c r="H172" s="305">
        <v>3</v>
      </c>
      <c r="J172" s="306"/>
      <c r="K172" s="306"/>
    </row>
    <row r="173" spans="1:11" ht="38.25">
      <c r="A173" s="340" t="s">
        <v>3626</v>
      </c>
      <c r="B173" s="341" t="s">
        <v>3627</v>
      </c>
      <c r="C173" s="501"/>
      <c r="D173" s="502"/>
      <c r="E173" s="501">
        <v>1</v>
      </c>
      <c r="F173" s="502">
        <v>8</v>
      </c>
      <c r="G173" s="304">
        <f t="shared" si="2"/>
        <v>1</v>
      </c>
      <c r="H173" s="305">
        <v>8</v>
      </c>
      <c r="J173" s="306"/>
      <c r="K173" s="306"/>
    </row>
    <row r="174" spans="1:11" ht="38.25">
      <c r="A174" s="307" t="s">
        <v>3628</v>
      </c>
      <c r="B174" s="308" t="s">
        <v>3629</v>
      </c>
      <c r="C174" s="501"/>
      <c r="D174" s="502"/>
      <c r="E174" s="501">
        <v>1</v>
      </c>
      <c r="F174" s="312">
        <v>1</v>
      </c>
      <c r="G174" s="304">
        <f t="shared" si="2"/>
        <v>1</v>
      </c>
      <c r="H174" s="305">
        <v>1</v>
      </c>
      <c r="J174" s="306"/>
      <c r="K174" s="306"/>
    </row>
    <row r="175" spans="1:11" ht="25.5">
      <c r="A175" s="307" t="s">
        <v>3630</v>
      </c>
      <c r="B175" s="308" t="s">
        <v>3631</v>
      </c>
      <c r="C175" s="501"/>
      <c r="D175" s="502"/>
      <c r="E175" s="501">
        <v>0</v>
      </c>
      <c r="F175" s="502">
        <v>2</v>
      </c>
      <c r="G175" s="304">
        <f t="shared" si="2"/>
        <v>0</v>
      </c>
      <c r="H175" s="305">
        <v>2</v>
      </c>
      <c r="J175" s="306"/>
      <c r="K175" s="306"/>
    </row>
    <row r="176" spans="1:11" ht="38.25">
      <c r="A176" s="307" t="s">
        <v>3632</v>
      </c>
      <c r="B176" s="308" t="s">
        <v>3633</v>
      </c>
      <c r="C176" s="501"/>
      <c r="D176" s="502"/>
      <c r="E176" s="501">
        <v>0</v>
      </c>
      <c r="F176" s="502">
        <v>2</v>
      </c>
      <c r="G176" s="304">
        <f t="shared" si="2"/>
        <v>0</v>
      </c>
      <c r="H176" s="305">
        <v>2</v>
      </c>
      <c r="J176" s="306"/>
      <c r="K176" s="306"/>
    </row>
    <row r="177" spans="1:11" ht="38.25">
      <c r="A177" s="307" t="s">
        <v>3634</v>
      </c>
      <c r="B177" s="308" t="s">
        <v>3635</v>
      </c>
      <c r="C177" s="501"/>
      <c r="D177" s="502"/>
      <c r="E177" s="501">
        <v>2</v>
      </c>
      <c r="F177" s="502">
        <v>1.2</v>
      </c>
      <c r="G177" s="304">
        <f t="shared" si="2"/>
        <v>2</v>
      </c>
      <c r="H177" s="305">
        <v>1.2</v>
      </c>
      <c r="J177" s="306"/>
      <c r="K177" s="306"/>
    </row>
    <row r="178" spans="1:11" ht="51">
      <c r="A178" s="307" t="s">
        <v>3636</v>
      </c>
      <c r="B178" s="308" t="s">
        <v>3637</v>
      </c>
      <c r="C178" s="501"/>
      <c r="D178" s="502"/>
      <c r="E178" s="501">
        <v>0</v>
      </c>
      <c r="F178" s="502">
        <v>4</v>
      </c>
      <c r="G178" s="304">
        <f t="shared" si="2"/>
        <v>0</v>
      </c>
      <c r="H178" s="305">
        <v>4</v>
      </c>
      <c r="J178" s="306"/>
      <c r="K178" s="306"/>
    </row>
    <row r="179" spans="1:11" ht="38.25">
      <c r="A179" s="307" t="s">
        <v>3638</v>
      </c>
      <c r="B179" s="308" t="s">
        <v>3639</v>
      </c>
      <c r="C179" s="501"/>
      <c r="D179" s="502"/>
      <c r="E179" s="501">
        <v>0</v>
      </c>
      <c r="F179" s="502">
        <v>4</v>
      </c>
      <c r="G179" s="304">
        <f t="shared" si="2"/>
        <v>0</v>
      </c>
      <c r="H179" s="305">
        <v>4</v>
      </c>
      <c r="J179" s="306"/>
      <c r="K179" s="306"/>
    </row>
    <row r="180" spans="1:11" ht="25.5">
      <c r="A180" s="307" t="s">
        <v>3640</v>
      </c>
      <c r="B180" s="308" t="s">
        <v>3641</v>
      </c>
      <c r="C180" s="501"/>
      <c r="D180" s="502"/>
      <c r="E180" s="501">
        <v>0</v>
      </c>
      <c r="F180" s="312">
        <v>1</v>
      </c>
      <c r="G180" s="304">
        <f t="shared" si="2"/>
        <v>0</v>
      </c>
      <c r="H180" s="305">
        <v>1</v>
      </c>
      <c r="J180" s="306"/>
      <c r="K180" s="306"/>
    </row>
    <row r="181" spans="1:11">
      <c r="A181" s="309" t="s">
        <v>3642</v>
      </c>
      <c r="B181" s="310" t="s">
        <v>3643</v>
      </c>
      <c r="C181" s="501"/>
      <c r="D181" s="502"/>
      <c r="E181" s="501">
        <v>0</v>
      </c>
      <c r="F181" s="312">
        <v>1</v>
      </c>
      <c r="G181" s="304">
        <f t="shared" si="2"/>
        <v>0</v>
      </c>
      <c r="H181" s="305">
        <v>1</v>
      </c>
      <c r="J181" s="306"/>
      <c r="K181" s="306"/>
    </row>
    <row r="182" spans="1:11">
      <c r="A182" s="307" t="s">
        <v>3644</v>
      </c>
      <c r="B182" s="308" t="s">
        <v>3645</v>
      </c>
      <c r="C182" s="501"/>
      <c r="D182" s="502"/>
      <c r="E182" s="501">
        <v>2</v>
      </c>
      <c r="F182" s="502">
        <v>6</v>
      </c>
      <c r="G182" s="304">
        <f t="shared" si="2"/>
        <v>2</v>
      </c>
      <c r="H182" s="305">
        <v>6</v>
      </c>
      <c r="J182" s="306"/>
      <c r="K182" s="306"/>
    </row>
    <row r="183" spans="1:11" ht="25.5">
      <c r="A183" s="307" t="s">
        <v>3646</v>
      </c>
      <c r="B183" s="308" t="s">
        <v>3647</v>
      </c>
      <c r="C183" s="501"/>
      <c r="D183" s="502"/>
      <c r="E183" s="501">
        <v>5</v>
      </c>
      <c r="F183" s="502">
        <v>8</v>
      </c>
      <c r="G183" s="304">
        <f t="shared" si="2"/>
        <v>5</v>
      </c>
      <c r="H183" s="305">
        <v>8</v>
      </c>
      <c r="J183" s="306"/>
      <c r="K183" s="306"/>
    </row>
    <row r="184" spans="1:11">
      <c r="A184" s="342" t="s">
        <v>3648</v>
      </c>
      <c r="B184" s="343" t="s">
        <v>3649</v>
      </c>
      <c r="C184" s="501"/>
      <c r="D184" s="502"/>
      <c r="E184" s="501">
        <v>1</v>
      </c>
      <c r="F184" s="312">
        <v>1</v>
      </c>
      <c r="G184" s="304">
        <f t="shared" si="2"/>
        <v>1</v>
      </c>
      <c r="H184" s="305">
        <v>1</v>
      </c>
      <c r="J184" s="306"/>
      <c r="K184" s="306"/>
    </row>
    <row r="185" spans="1:11" ht="25.5">
      <c r="A185" s="307" t="s">
        <v>3650</v>
      </c>
      <c r="B185" s="308" t="s">
        <v>3651</v>
      </c>
      <c r="C185" s="501"/>
      <c r="D185" s="502"/>
      <c r="E185" s="501">
        <v>4</v>
      </c>
      <c r="F185" s="502">
        <v>4</v>
      </c>
      <c r="G185" s="304">
        <f t="shared" si="2"/>
        <v>4</v>
      </c>
      <c r="H185" s="305">
        <v>4</v>
      </c>
      <c r="J185" s="306"/>
      <c r="K185" s="306"/>
    </row>
    <row r="186" spans="1:11">
      <c r="A186" s="336" t="s">
        <v>3652</v>
      </c>
      <c r="B186" s="337" t="s">
        <v>3653</v>
      </c>
      <c r="C186" s="501"/>
      <c r="D186" s="502"/>
      <c r="E186" s="501">
        <v>1</v>
      </c>
      <c r="F186" s="502">
        <v>6</v>
      </c>
      <c r="G186" s="304">
        <f t="shared" si="2"/>
        <v>1</v>
      </c>
      <c r="H186" s="305">
        <v>6</v>
      </c>
      <c r="J186" s="306"/>
      <c r="K186" s="306"/>
    </row>
    <row r="187" spans="1:11">
      <c r="A187" s="324" t="s">
        <v>3654</v>
      </c>
      <c r="B187" s="325" t="s">
        <v>3655</v>
      </c>
      <c r="C187" s="501"/>
      <c r="D187" s="502"/>
      <c r="E187" s="501">
        <v>0</v>
      </c>
      <c r="F187" s="312">
        <v>1</v>
      </c>
      <c r="G187" s="304">
        <f t="shared" si="2"/>
        <v>0</v>
      </c>
      <c r="H187" s="305">
        <v>1</v>
      </c>
      <c r="J187" s="306"/>
      <c r="K187" s="306"/>
    </row>
    <row r="188" spans="1:11">
      <c r="A188" s="324" t="s">
        <v>3656</v>
      </c>
      <c r="B188" s="325" t="s">
        <v>3657</v>
      </c>
      <c r="C188" s="501"/>
      <c r="D188" s="502"/>
      <c r="E188" s="501">
        <v>2</v>
      </c>
      <c r="F188" s="502">
        <v>4</v>
      </c>
      <c r="G188" s="304">
        <f t="shared" si="2"/>
        <v>2</v>
      </c>
      <c r="H188" s="305">
        <v>4</v>
      </c>
      <c r="J188" s="306"/>
      <c r="K188" s="306"/>
    </row>
    <row r="189" spans="1:11">
      <c r="A189" s="324" t="s">
        <v>3658</v>
      </c>
      <c r="B189" s="325" t="s">
        <v>3659</v>
      </c>
      <c r="C189" s="501"/>
      <c r="D189" s="502"/>
      <c r="E189" s="501">
        <v>1</v>
      </c>
      <c r="F189" s="502">
        <v>3</v>
      </c>
      <c r="G189" s="304">
        <f t="shared" si="2"/>
        <v>1</v>
      </c>
      <c r="H189" s="305">
        <v>3</v>
      </c>
      <c r="J189" s="306"/>
      <c r="K189" s="306"/>
    </row>
    <row r="190" spans="1:11">
      <c r="A190" s="331" t="s">
        <v>3660</v>
      </c>
      <c r="B190" s="508" t="s">
        <v>3661</v>
      </c>
      <c r="C190" s="501"/>
      <c r="D190" s="502"/>
      <c r="E190" s="501">
        <v>0</v>
      </c>
      <c r="F190" s="312">
        <v>1</v>
      </c>
      <c r="G190" s="304">
        <f t="shared" si="2"/>
        <v>0</v>
      </c>
      <c r="H190" s="305">
        <v>1</v>
      </c>
      <c r="J190" s="306"/>
      <c r="K190" s="306"/>
    </row>
    <row r="191" spans="1:11">
      <c r="A191" s="324" t="s">
        <v>3662</v>
      </c>
      <c r="B191" s="325" t="s">
        <v>3663</v>
      </c>
      <c r="C191" s="501"/>
      <c r="D191" s="502"/>
      <c r="E191" s="501">
        <v>0</v>
      </c>
      <c r="F191" s="312">
        <v>1</v>
      </c>
      <c r="G191" s="304">
        <f t="shared" si="2"/>
        <v>0</v>
      </c>
      <c r="H191" s="305">
        <v>1</v>
      </c>
      <c r="J191" s="306"/>
      <c r="K191" s="306"/>
    </row>
    <row r="192" spans="1:11">
      <c r="A192" s="324" t="s">
        <v>3664</v>
      </c>
      <c r="B192" s="344" t="s">
        <v>3665</v>
      </c>
      <c r="C192" s="311"/>
      <c r="D192" s="502"/>
      <c r="E192" s="501">
        <v>6</v>
      </c>
      <c r="F192" s="502">
        <v>18</v>
      </c>
      <c r="G192" s="304">
        <f t="shared" si="2"/>
        <v>6</v>
      </c>
      <c r="H192" s="305">
        <v>18</v>
      </c>
      <c r="J192" s="306"/>
      <c r="K192" s="306"/>
    </row>
    <row r="193" spans="1:11">
      <c r="A193" s="307" t="s">
        <v>3666</v>
      </c>
      <c r="B193" s="320" t="s">
        <v>3667</v>
      </c>
      <c r="C193" s="311"/>
      <c r="D193" s="502"/>
      <c r="E193" s="501">
        <v>25</v>
      </c>
      <c r="F193" s="502">
        <v>46</v>
      </c>
      <c r="G193" s="304">
        <f t="shared" si="2"/>
        <v>25</v>
      </c>
      <c r="H193" s="305">
        <v>46</v>
      </c>
      <c r="J193" s="306"/>
      <c r="K193" s="306"/>
    </row>
    <row r="194" spans="1:11" ht="25.5">
      <c r="A194" s="307" t="s">
        <v>3668</v>
      </c>
      <c r="B194" s="323" t="s">
        <v>3669</v>
      </c>
      <c r="C194" s="311"/>
      <c r="D194" s="502"/>
      <c r="E194" s="501">
        <v>0</v>
      </c>
      <c r="F194" s="312">
        <v>1</v>
      </c>
      <c r="G194" s="304">
        <f t="shared" si="2"/>
        <v>0</v>
      </c>
      <c r="H194" s="305">
        <v>1</v>
      </c>
      <c r="J194" s="306"/>
      <c r="K194" s="306"/>
    </row>
    <row r="195" spans="1:11">
      <c r="A195" s="307" t="s">
        <v>3670</v>
      </c>
      <c r="B195" s="323" t="s">
        <v>3671</v>
      </c>
      <c r="C195" s="311"/>
      <c r="D195" s="502"/>
      <c r="E195" s="501">
        <v>25</v>
      </c>
      <c r="F195" s="502">
        <v>50</v>
      </c>
      <c r="G195" s="304">
        <f t="shared" si="2"/>
        <v>25</v>
      </c>
      <c r="H195" s="305">
        <v>50</v>
      </c>
      <c r="J195" s="306"/>
      <c r="K195" s="306"/>
    </row>
    <row r="196" spans="1:11">
      <c r="A196" s="324" t="s">
        <v>3672</v>
      </c>
      <c r="B196" s="325" t="s">
        <v>3673</v>
      </c>
      <c r="C196" s="311"/>
      <c r="D196" s="502"/>
      <c r="E196" s="501">
        <v>117</v>
      </c>
      <c r="F196" s="502">
        <v>230</v>
      </c>
      <c r="G196" s="304">
        <f t="shared" si="2"/>
        <v>117</v>
      </c>
      <c r="H196" s="305">
        <v>230</v>
      </c>
      <c r="J196" s="306"/>
      <c r="K196" s="306"/>
    </row>
    <row r="197" spans="1:11">
      <c r="A197" s="307" t="s">
        <v>3674</v>
      </c>
      <c r="B197" s="322" t="s">
        <v>3675</v>
      </c>
      <c r="C197" s="311"/>
      <c r="D197" s="502"/>
      <c r="E197" s="501">
        <v>0</v>
      </c>
      <c r="F197" s="312">
        <v>1</v>
      </c>
      <c r="G197" s="304">
        <f t="shared" si="2"/>
        <v>0</v>
      </c>
      <c r="H197" s="305">
        <v>1</v>
      </c>
      <c r="J197" s="306"/>
      <c r="K197" s="306"/>
    </row>
    <row r="198" spans="1:11" ht="14.25" customHeight="1">
      <c r="A198" s="324" t="s">
        <v>3676</v>
      </c>
      <c r="B198" s="325" t="s">
        <v>3677</v>
      </c>
      <c r="C198" s="311"/>
      <c r="D198" s="502"/>
      <c r="E198" s="501">
        <v>0</v>
      </c>
      <c r="F198" s="502">
        <v>4</v>
      </c>
      <c r="G198" s="304">
        <f t="shared" si="2"/>
        <v>0</v>
      </c>
      <c r="H198" s="305">
        <v>4</v>
      </c>
      <c r="J198" s="306"/>
      <c r="K198" s="306"/>
    </row>
    <row r="199" spans="1:11">
      <c r="A199" s="307" t="s">
        <v>3678</v>
      </c>
      <c r="B199" s="320" t="s">
        <v>3679</v>
      </c>
      <c r="C199" s="311"/>
      <c r="D199" s="502"/>
      <c r="E199" s="501">
        <v>0</v>
      </c>
      <c r="F199" s="502">
        <v>2</v>
      </c>
      <c r="G199" s="304">
        <f t="shared" si="2"/>
        <v>0</v>
      </c>
      <c r="H199" s="305">
        <v>2</v>
      </c>
      <c r="J199" s="306"/>
      <c r="K199" s="306"/>
    </row>
    <row r="200" spans="1:11">
      <c r="A200" s="324" t="s">
        <v>3680</v>
      </c>
      <c r="B200" s="325" t="s">
        <v>3681</v>
      </c>
      <c r="C200" s="501"/>
      <c r="D200" s="502"/>
      <c r="E200" s="501">
        <v>2</v>
      </c>
      <c r="F200" s="502">
        <v>8</v>
      </c>
      <c r="G200" s="304">
        <f t="shared" si="2"/>
        <v>2</v>
      </c>
      <c r="H200" s="305">
        <v>8</v>
      </c>
      <c r="J200" s="306"/>
      <c r="K200" s="306"/>
    </row>
    <row r="201" spans="1:11">
      <c r="A201" s="307" t="s">
        <v>3682</v>
      </c>
      <c r="B201" s="308" t="s">
        <v>3683</v>
      </c>
      <c r="C201" s="501"/>
      <c r="D201" s="502"/>
      <c r="E201" s="501">
        <v>1</v>
      </c>
      <c r="F201" s="312">
        <v>1</v>
      </c>
      <c r="G201" s="304">
        <f t="shared" si="2"/>
        <v>1</v>
      </c>
      <c r="H201" s="305">
        <v>1</v>
      </c>
      <c r="J201" s="306"/>
      <c r="K201" s="306"/>
    </row>
    <row r="202" spans="1:11">
      <c r="A202" s="307" t="s">
        <v>3684</v>
      </c>
      <c r="B202" s="308" t="s">
        <v>3685</v>
      </c>
      <c r="C202" s="501"/>
      <c r="D202" s="502"/>
      <c r="E202" s="501">
        <v>3</v>
      </c>
      <c r="F202" s="502">
        <v>10</v>
      </c>
      <c r="G202" s="304">
        <f t="shared" si="2"/>
        <v>3</v>
      </c>
      <c r="H202" s="305">
        <v>10</v>
      </c>
      <c r="J202" s="306"/>
      <c r="K202" s="306"/>
    </row>
    <row r="203" spans="1:11">
      <c r="A203" s="307" t="s">
        <v>3686</v>
      </c>
      <c r="B203" s="308" t="s">
        <v>3687</v>
      </c>
      <c r="C203" s="501"/>
      <c r="D203" s="502"/>
      <c r="E203" s="501">
        <v>5</v>
      </c>
      <c r="F203" s="502">
        <v>10</v>
      </c>
      <c r="G203" s="304">
        <f t="shared" si="2"/>
        <v>5</v>
      </c>
      <c r="H203" s="305">
        <v>10</v>
      </c>
      <c r="J203" s="306"/>
      <c r="K203" s="306"/>
    </row>
    <row r="204" spans="1:11">
      <c r="A204" s="307" t="s">
        <v>3688</v>
      </c>
      <c r="B204" s="308" t="s">
        <v>3689</v>
      </c>
      <c r="C204" s="501"/>
      <c r="D204" s="502"/>
      <c r="E204" s="501">
        <v>0</v>
      </c>
      <c r="F204" s="312">
        <v>1</v>
      </c>
      <c r="G204" s="304">
        <f t="shared" ref="G204:G267" si="3">C204+E204</f>
        <v>0</v>
      </c>
      <c r="H204" s="305">
        <v>1</v>
      </c>
      <c r="J204" s="306"/>
      <c r="K204" s="306"/>
    </row>
    <row r="205" spans="1:11">
      <c r="A205" s="307" t="s">
        <v>3690</v>
      </c>
      <c r="B205" s="308" t="s">
        <v>3691</v>
      </c>
      <c r="C205" s="501"/>
      <c r="D205" s="502"/>
      <c r="E205" s="501">
        <v>4</v>
      </c>
      <c r="F205" s="502">
        <v>2</v>
      </c>
      <c r="G205" s="304">
        <f t="shared" si="3"/>
        <v>4</v>
      </c>
      <c r="H205" s="305">
        <v>2</v>
      </c>
      <c r="J205" s="306"/>
      <c r="K205" s="306"/>
    </row>
    <row r="206" spans="1:11">
      <c r="A206" s="307" t="s">
        <v>3692</v>
      </c>
      <c r="B206" s="308" t="s">
        <v>3693</v>
      </c>
      <c r="C206" s="501"/>
      <c r="D206" s="502"/>
      <c r="E206" s="501">
        <v>3</v>
      </c>
      <c r="F206" s="502">
        <v>4</v>
      </c>
      <c r="G206" s="304">
        <f t="shared" si="3"/>
        <v>3</v>
      </c>
      <c r="H206" s="305">
        <v>4</v>
      </c>
      <c r="J206" s="306"/>
      <c r="K206" s="306"/>
    </row>
    <row r="207" spans="1:11">
      <c r="A207" s="307" t="s">
        <v>3694</v>
      </c>
      <c r="B207" s="308" t="s">
        <v>3695</v>
      </c>
      <c r="C207" s="501"/>
      <c r="D207" s="502"/>
      <c r="E207" s="501">
        <v>0</v>
      </c>
      <c r="F207" s="312">
        <v>1</v>
      </c>
      <c r="G207" s="304">
        <f t="shared" si="3"/>
        <v>0</v>
      </c>
      <c r="H207" s="305">
        <v>1</v>
      </c>
      <c r="J207" s="306"/>
      <c r="K207" s="306"/>
    </row>
    <row r="208" spans="1:11">
      <c r="A208" s="307" t="s">
        <v>3696</v>
      </c>
      <c r="B208" s="308" t="s">
        <v>3697</v>
      </c>
      <c r="C208" s="501"/>
      <c r="D208" s="502"/>
      <c r="E208" s="501">
        <v>0</v>
      </c>
      <c r="F208" s="502">
        <v>2</v>
      </c>
      <c r="G208" s="304">
        <f t="shared" si="3"/>
        <v>0</v>
      </c>
      <c r="H208" s="305">
        <v>2</v>
      </c>
      <c r="J208" s="306"/>
      <c r="K208" s="306"/>
    </row>
    <row r="209" spans="1:11">
      <c r="A209" s="307" t="s">
        <v>3698</v>
      </c>
      <c r="B209" s="308" t="s">
        <v>3699</v>
      </c>
      <c r="C209" s="501"/>
      <c r="D209" s="502"/>
      <c r="E209" s="501">
        <v>6</v>
      </c>
      <c r="F209" s="502">
        <v>28</v>
      </c>
      <c r="G209" s="304">
        <f t="shared" si="3"/>
        <v>6</v>
      </c>
      <c r="H209" s="305">
        <v>28</v>
      </c>
      <c r="J209" s="306"/>
      <c r="K209" s="306"/>
    </row>
    <row r="210" spans="1:11">
      <c r="A210" s="307" t="s">
        <v>3700</v>
      </c>
      <c r="B210" s="308" t="s">
        <v>3701</v>
      </c>
      <c r="C210" s="501"/>
      <c r="D210" s="502"/>
      <c r="E210" s="501">
        <v>1</v>
      </c>
      <c r="F210" s="502">
        <v>4</v>
      </c>
      <c r="G210" s="304">
        <f t="shared" si="3"/>
        <v>1</v>
      </c>
      <c r="H210" s="305">
        <v>4</v>
      </c>
      <c r="J210" s="306"/>
      <c r="K210" s="306"/>
    </row>
    <row r="211" spans="1:11">
      <c r="A211" s="307" t="s">
        <v>3702</v>
      </c>
      <c r="B211" s="308" t="s">
        <v>3703</v>
      </c>
      <c r="C211" s="501"/>
      <c r="D211" s="502"/>
      <c r="E211" s="501">
        <v>0</v>
      </c>
      <c r="F211" s="502">
        <v>4</v>
      </c>
      <c r="G211" s="304">
        <f t="shared" si="3"/>
        <v>0</v>
      </c>
      <c r="H211" s="305">
        <v>4</v>
      </c>
      <c r="J211" s="306"/>
      <c r="K211" s="306"/>
    </row>
    <row r="212" spans="1:11" ht="25.5">
      <c r="A212" s="307" t="s">
        <v>3704</v>
      </c>
      <c r="B212" s="308" t="s">
        <v>3705</v>
      </c>
      <c r="C212" s="501"/>
      <c r="D212" s="502"/>
      <c r="E212" s="501">
        <v>4</v>
      </c>
      <c r="F212" s="312">
        <v>1</v>
      </c>
      <c r="G212" s="304">
        <f t="shared" si="3"/>
        <v>4</v>
      </c>
      <c r="H212" s="305">
        <v>1</v>
      </c>
      <c r="J212" s="306"/>
      <c r="K212" s="306"/>
    </row>
    <row r="213" spans="1:11" ht="25.5">
      <c r="A213" s="345" t="s">
        <v>3706</v>
      </c>
      <c r="B213" s="341" t="s">
        <v>3707</v>
      </c>
      <c r="C213" s="501"/>
      <c r="D213" s="502"/>
      <c r="E213" s="501">
        <v>10</v>
      </c>
      <c r="F213" s="502">
        <v>16</v>
      </c>
      <c r="G213" s="304">
        <f t="shared" si="3"/>
        <v>10</v>
      </c>
      <c r="H213" s="305">
        <v>16</v>
      </c>
      <c r="J213" s="306"/>
      <c r="K213" s="306"/>
    </row>
    <row r="214" spans="1:11" ht="25.5">
      <c r="A214" s="307" t="s">
        <v>3708</v>
      </c>
      <c r="B214" s="308" t="s">
        <v>3709</v>
      </c>
      <c r="C214" s="501"/>
      <c r="D214" s="502"/>
      <c r="E214" s="501">
        <v>1</v>
      </c>
      <c r="F214" s="502">
        <v>4</v>
      </c>
      <c r="G214" s="304">
        <f t="shared" si="3"/>
        <v>1</v>
      </c>
      <c r="H214" s="305">
        <v>4</v>
      </c>
      <c r="J214" s="306"/>
      <c r="K214" s="306"/>
    </row>
    <row r="215" spans="1:11">
      <c r="A215" s="307" t="s">
        <v>3710</v>
      </c>
      <c r="B215" s="308" t="s">
        <v>3711</v>
      </c>
      <c r="C215" s="501"/>
      <c r="D215" s="502"/>
      <c r="E215" s="501">
        <v>10</v>
      </c>
      <c r="F215" s="502">
        <v>82</v>
      </c>
      <c r="G215" s="304">
        <f t="shared" si="3"/>
        <v>10</v>
      </c>
      <c r="H215" s="305">
        <v>82</v>
      </c>
      <c r="J215" s="306"/>
      <c r="K215" s="306"/>
    </row>
    <row r="216" spans="1:11">
      <c r="A216" s="324" t="s">
        <v>3712</v>
      </c>
      <c r="B216" s="325" t="s">
        <v>3713</v>
      </c>
      <c r="C216" s="501"/>
      <c r="D216" s="502"/>
      <c r="E216" s="501">
        <v>0</v>
      </c>
      <c r="F216" s="312">
        <v>1</v>
      </c>
      <c r="G216" s="304">
        <f t="shared" si="3"/>
        <v>0</v>
      </c>
      <c r="H216" s="305">
        <v>1</v>
      </c>
      <c r="J216" s="306"/>
      <c r="K216" s="306"/>
    </row>
    <row r="217" spans="1:11">
      <c r="A217" s="307" t="s">
        <v>3714</v>
      </c>
      <c r="B217" s="308" t="s">
        <v>3715</v>
      </c>
      <c r="C217" s="501"/>
      <c r="D217" s="502"/>
      <c r="E217" s="501">
        <v>466</v>
      </c>
      <c r="F217" s="502">
        <v>582</v>
      </c>
      <c r="G217" s="304">
        <f t="shared" si="3"/>
        <v>466</v>
      </c>
      <c r="H217" s="305">
        <v>582</v>
      </c>
      <c r="J217" s="306"/>
      <c r="K217" s="306"/>
    </row>
    <row r="218" spans="1:11">
      <c r="A218" s="307" t="s">
        <v>3716</v>
      </c>
      <c r="B218" s="308" t="s">
        <v>3717</v>
      </c>
      <c r="C218" s="501"/>
      <c r="D218" s="502"/>
      <c r="E218" s="501">
        <v>25</v>
      </c>
      <c r="F218" s="502">
        <v>50</v>
      </c>
      <c r="G218" s="304">
        <f t="shared" si="3"/>
        <v>25</v>
      </c>
      <c r="H218" s="305">
        <v>50</v>
      </c>
      <c r="J218" s="306"/>
      <c r="K218" s="306"/>
    </row>
    <row r="219" spans="1:11" ht="25.5">
      <c r="A219" s="307" t="s">
        <v>3718</v>
      </c>
      <c r="B219" s="308" t="s">
        <v>3719</v>
      </c>
      <c r="C219" s="501"/>
      <c r="D219" s="502"/>
      <c r="E219" s="501">
        <v>9</v>
      </c>
      <c r="F219" s="502">
        <v>16</v>
      </c>
      <c r="G219" s="304">
        <f t="shared" si="3"/>
        <v>9</v>
      </c>
      <c r="H219" s="305">
        <v>16</v>
      </c>
      <c r="J219" s="306"/>
      <c r="K219" s="306"/>
    </row>
    <row r="220" spans="1:11">
      <c r="A220" s="336" t="s">
        <v>3720</v>
      </c>
      <c r="B220" s="337" t="s">
        <v>3721</v>
      </c>
      <c r="C220" s="501"/>
      <c r="D220" s="502"/>
      <c r="E220" s="501">
        <v>101</v>
      </c>
      <c r="F220" s="502">
        <v>155</v>
      </c>
      <c r="G220" s="304">
        <f t="shared" si="3"/>
        <v>101</v>
      </c>
      <c r="H220" s="305">
        <v>155</v>
      </c>
      <c r="J220" s="306"/>
      <c r="K220" s="306"/>
    </row>
    <row r="221" spans="1:11">
      <c r="A221" s="340" t="s">
        <v>3722</v>
      </c>
      <c r="B221" s="341" t="s">
        <v>3723</v>
      </c>
      <c r="C221" s="501"/>
      <c r="D221" s="502"/>
      <c r="E221" s="501">
        <v>11</v>
      </c>
      <c r="F221" s="502">
        <v>26</v>
      </c>
      <c r="G221" s="304">
        <f t="shared" si="3"/>
        <v>11</v>
      </c>
      <c r="H221" s="305">
        <v>26</v>
      </c>
      <c r="J221" s="306"/>
      <c r="K221" s="306"/>
    </row>
    <row r="222" spans="1:11">
      <c r="A222" s="336" t="s">
        <v>3724</v>
      </c>
      <c r="B222" s="337" t="s">
        <v>3725</v>
      </c>
      <c r="C222" s="501"/>
      <c r="D222" s="502"/>
      <c r="E222" s="501">
        <v>7</v>
      </c>
      <c r="F222" s="502">
        <v>6</v>
      </c>
      <c r="G222" s="304">
        <f t="shared" si="3"/>
        <v>7</v>
      </c>
      <c r="H222" s="305">
        <v>6</v>
      </c>
      <c r="J222" s="306"/>
      <c r="K222" s="306"/>
    </row>
    <row r="223" spans="1:11">
      <c r="A223" s="318" t="s">
        <v>3726</v>
      </c>
      <c r="B223" s="319" t="s">
        <v>3727</v>
      </c>
      <c r="C223" s="501"/>
      <c r="D223" s="502"/>
      <c r="E223" s="501">
        <v>6</v>
      </c>
      <c r="F223" s="502">
        <v>3.5999999999999996</v>
      </c>
      <c r="G223" s="304">
        <f t="shared" si="3"/>
        <v>6</v>
      </c>
      <c r="H223" s="305">
        <v>3.5999999999999996</v>
      </c>
      <c r="J223" s="306"/>
      <c r="K223" s="306"/>
    </row>
    <row r="224" spans="1:11">
      <c r="A224" s="307" t="s">
        <v>3728</v>
      </c>
      <c r="B224" s="308" t="s">
        <v>3729</v>
      </c>
      <c r="C224" s="501"/>
      <c r="D224" s="502"/>
      <c r="E224" s="501">
        <v>0</v>
      </c>
      <c r="F224" s="312">
        <v>1</v>
      </c>
      <c r="G224" s="304">
        <f t="shared" si="3"/>
        <v>0</v>
      </c>
      <c r="H224" s="305">
        <v>1</v>
      </c>
      <c r="J224" s="306"/>
      <c r="K224" s="306"/>
    </row>
    <row r="225" spans="1:11">
      <c r="A225" s="307" t="s">
        <v>3730</v>
      </c>
      <c r="B225" s="308" t="s">
        <v>3731</v>
      </c>
      <c r="C225" s="501"/>
      <c r="D225" s="502"/>
      <c r="E225" s="501">
        <v>3</v>
      </c>
      <c r="F225" s="502">
        <v>4.8</v>
      </c>
      <c r="G225" s="304">
        <f t="shared" si="3"/>
        <v>3</v>
      </c>
      <c r="H225" s="305">
        <v>4.8</v>
      </c>
      <c r="J225" s="306"/>
      <c r="K225" s="306"/>
    </row>
    <row r="226" spans="1:11">
      <c r="A226" s="307" t="s">
        <v>3732</v>
      </c>
      <c r="B226" s="308" t="s">
        <v>3733</v>
      </c>
      <c r="C226" s="501"/>
      <c r="D226" s="502"/>
      <c r="E226" s="501">
        <v>0</v>
      </c>
      <c r="F226" s="502">
        <v>2.4</v>
      </c>
      <c r="G226" s="304">
        <f t="shared" si="3"/>
        <v>0</v>
      </c>
      <c r="H226" s="305">
        <v>2.4</v>
      </c>
      <c r="J226" s="306"/>
      <c r="K226" s="306"/>
    </row>
    <row r="227" spans="1:11">
      <c r="A227" s="307" t="s">
        <v>3734</v>
      </c>
      <c r="B227" s="308" t="s">
        <v>3735</v>
      </c>
      <c r="C227" s="501"/>
      <c r="D227" s="502"/>
      <c r="E227" s="501">
        <v>1</v>
      </c>
      <c r="F227" s="502">
        <v>1.2</v>
      </c>
      <c r="G227" s="304">
        <f t="shared" si="3"/>
        <v>1</v>
      </c>
      <c r="H227" s="305">
        <v>1.2</v>
      </c>
      <c r="J227" s="306"/>
      <c r="K227" s="306"/>
    </row>
    <row r="228" spans="1:11">
      <c r="A228" s="307" t="s">
        <v>3736</v>
      </c>
      <c r="B228" s="308" t="s">
        <v>3737</v>
      </c>
      <c r="C228" s="501"/>
      <c r="D228" s="502"/>
      <c r="E228" s="501">
        <v>11</v>
      </c>
      <c r="F228" s="312">
        <v>1</v>
      </c>
      <c r="G228" s="304">
        <f t="shared" si="3"/>
        <v>11</v>
      </c>
      <c r="H228" s="305">
        <v>1</v>
      </c>
      <c r="J228" s="306"/>
      <c r="K228" s="306"/>
    </row>
    <row r="229" spans="1:11">
      <c r="A229" s="307" t="s">
        <v>3738</v>
      </c>
      <c r="B229" s="308" t="s">
        <v>3739</v>
      </c>
      <c r="C229" s="501"/>
      <c r="D229" s="502"/>
      <c r="E229" s="501">
        <v>38</v>
      </c>
      <c r="F229" s="502">
        <v>50.400000000000006</v>
      </c>
      <c r="G229" s="304">
        <f t="shared" si="3"/>
        <v>38</v>
      </c>
      <c r="H229" s="305">
        <v>50.400000000000006</v>
      </c>
      <c r="J229" s="306"/>
      <c r="K229" s="306"/>
    </row>
    <row r="230" spans="1:11" ht="25.5">
      <c r="A230" s="307" t="s">
        <v>3740</v>
      </c>
      <c r="B230" s="308" t="s">
        <v>3741</v>
      </c>
      <c r="C230" s="501"/>
      <c r="D230" s="502"/>
      <c r="E230" s="501">
        <v>98</v>
      </c>
      <c r="F230" s="502">
        <v>118</v>
      </c>
      <c r="G230" s="304">
        <f t="shared" si="3"/>
        <v>98</v>
      </c>
      <c r="H230" s="305">
        <v>118</v>
      </c>
      <c r="J230" s="306"/>
      <c r="K230" s="306"/>
    </row>
    <row r="231" spans="1:11">
      <c r="A231" s="307" t="s">
        <v>3742</v>
      </c>
      <c r="B231" s="308" t="s">
        <v>3743</v>
      </c>
      <c r="C231" s="501"/>
      <c r="D231" s="502"/>
      <c r="E231" s="501">
        <v>8</v>
      </c>
      <c r="F231" s="502">
        <v>3.5999999999999996</v>
      </c>
      <c r="G231" s="304">
        <f t="shared" si="3"/>
        <v>8</v>
      </c>
      <c r="H231" s="305">
        <v>3.5999999999999996</v>
      </c>
      <c r="J231" s="306"/>
      <c r="K231" s="306"/>
    </row>
    <row r="232" spans="1:11" ht="25.5">
      <c r="A232" s="307" t="s">
        <v>3744</v>
      </c>
      <c r="B232" s="308" t="s">
        <v>3745</v>
      </c>
      <c r="C232" s="501"/>
      <c r="D232" s="502"/>
      <c r="E232" s="501">
        <v>0</v>
      </c>
      <c r="F232" s="312">
        <v>1</v>
      </c>
      <c r="G232" s="304">
        <f t="shared" si="3"/>
        <v>0</v>
      </c>
      <c r="H232" s="305">
        <v>1</v>
      </c>
      <c r="J232" s="306"/>
      <c r="K232" s="306"/>
    </row>
    <row r="233" spans="1:11">
      <c r="A233" s="346" t="s">
        <v>3746</v>
      </c>
      <c r="B233" s="322" t="s">
        <v>3747</v>
      </c>
      <c r="C233" s="501"/>
      <c r="D233" s="502"/>
      <c r="E233" s="501">
        <v>0</v>
      </c>
      <c r="F233" s="312">
        <v>1</v>
      </c>
      <c r="G233" s="304">
        <f t="shared" si="3"/>
        <v>0</v>
      </c>
      <c r="H233" s="305">
        <v>1</v>
      </c>
      <c r="J233" s="306"/>
      <c r="K233" s="306"/>
    </row>
    <row r="234" spans="1:11" ht="25.5">
      <c r="A234" s="326" t="s">
        <v>3748</v>
      </c>
      <c r="B234" s="323" t="s">
        <v>3749</v>
      </c>
      <c r="C234" s="501"/>
      <c r="D234" s="502"/>
      <c r="E234" s="501">
        <v>0</v>
      </c>
      <c r="F234" s="502">
        <v>1.2</v>
      </c>
      <c r="G234" s="304">
        <f t="shared" si="3"/>
        <v>0</v>
      </c>
      <c r="H234" s="305">
        <v>1.2</v>
      </c>
      <c r="J234" s="306"/>
      <c r="K234" s="306"/>
    </row>
    <row r="235" spans="1:11" ht="25.5">
      <c r="A235" s="307" t="s">
        <v>3750</v>
      </c>
      <c r="B235" s="320" t="s">
        <v>3751</v>
      </c>
      <c r="C235" s="501"/>
      <c r="D235" s="502"/>
      <c r="E235" s="501">
        <v>2</v>
      </c>
      <c r="F235" s="312">
        <v>1</v>
      </c>
      <c r="G235" s="304">
        <f t="shared" si="3"/>
        <v>2</v>
      </c>
      <c r="H235" s="305">
        <v>1</v>
      </c>
      <c r="J235" s="306"/>
      <c r="K235" s="306"/>
    </row>
    <row r="236" spans="1:11" ht="25.5">
      <c r="A236" s="324" t="s">
        <v>3752</v>
      </c>
      <c r="B236" s="325" t="s">
        <v>3753</v>
      </c>
      <c r="C236" s="501"/>
      <c r="D236" s="502"/>
      <c r="E236" s="501">
        <v>7</v>
      </c>
      <c r="F236" s="502">
        <v>3.5999999999999996</v>
      </c>
      <c r="G236" s="304">
        <f t="shared" si="3"/>
        <v>7</v>
      </c>
      <c r="H236" s="305">
        <v>3.5999999999999996</v>
      </c>
      <c r="J236" s="306"/>
      <c r="K236" s="306"/>
    </row>
    <row r="237" spans="1:11">
      <c r="A237" s="307" t="s">
        <v>3754</v>
      </c>
      <c r="B237" s="308" t="s">
        <v>3755</v>
      </c>
      <c r="C237" s="501"/>
      <c r="D237" s="502"/>
      <c r="E237" s="501">
        <v>2</v>
      </c>
      <c r="F237" s="502">
        <v>2.4</v>
      </c>
      <c r="G237" s="304">
        <f t="shared" si="3"/>
        <v>2</v>
      </c>
      <c r="H237" s="305">
        <v>2.4</v>
      </c>
      <c r="J237" s="306"/>
      <c r="K237" s="306"/>
    </row>
    <row r="238" spans="1:11">
      <c r="A238" s="307" t="s">
        <v>3756</v>
      </c>
      <c r="B238" s="308" t="s">
        <v>3757</v>
      </c>
      <c r="C238" s="501"/>
      <c r="D238" s="502"/>
      <c r="E238" s="501">
        <v>5</v>
      </c>
      <c r="F238" s="502">
        <v>4.8</v>
      </c>
      <c r="G238" s="304">
        <f t="shared" si="3"/>
        <v>5</v>
      </c>
      <c r="H238" s="305">
        <v>4.8</v>
      </c>
      <c r="J238" s="306"/>
      <c r="K238" s="306"/>
    </row>
    <row r="239" spans="1:11">
      <c r="A239" s="307" t="s">
        <v>3758</v>
      </c>
      <c r="B239" s="308" t="s">
        <v>3759</v>
      </c>
      <c r="C239" s="501"/>
      <c r="D239" s="502"/>
      <c r="E239" s="501">
        <v>0</v>
      </c>
      <c r="F239" s="312">
        <v>1</v>
      </c>
      <c r="G239" s="304">
        <f t="shared" si="3"/>
        <v>0</v>
      </c>
      <c r="H239" s="305">
        <v>1</v>
      </c>
      <c r="J239" s="306"/>
      <c r="K239" s="306"/>
    </row>
    <row r="240" spans="1:11" ht="25.5">
      <c r="A240" s="307" t="s">
        <v>3760</v>
      </c>
      <c r="B240" s="308" t="s">
        <v>3761</v>
      </c>
      <c r="C240" s="501"/>
      <c r="D240" s="502"/>
      <c r="E240" s="501">
        <v>6</v>
      </c>
      <c r="F240" s="502">
        <v>2.4</v>
      </c>
      <c r="G240" s="304">
        <f t="shared" si="3"/>
        <v>6</v>
      </c>
      <c r="H240" s="305">
        <v>2.4</v>
      </c>
      <c r="J240" s="306"/>
      <c r="K240" s="306"/>
    </row>
    <row r="241" spans="1:11">
      <c r="A241" s="307" t="s">
        <v>3762</v>
      </c>
      <c r="B241" s="308" t="s">
        <v>3763</v>
      </c>
      <c r="C241" s="501"/>
      <c r="D241" s="502"/>
      <c r="E241" s="501">
        <v>2</v>
      </c>
      <c r="F241" s="502">
        <v>3.5999999999999996</v>
      </c>
      <c r="G241" s="304">
        <f t="shared" si="3"/>
        <v>2</v>
      </c>
      <c r="H241" s="305">
        <v>3.5999999999999996</v>
      </c>
      <c r="J241" s="306"/>
      <c r="K241" s="306"/>
    </row>
    <row r="242" spans="1:11">
      <c r="A242" s="307" t="s">
        <v>3764</v>
      </c>
      <c r="B242" s="308" t="s">
        <v>3765</v>
      </c>
      <c r="C242" s="501"/>
      <c r="D242" s="502"/>
      <c r="E242" s="501">
        <v>0</v>
      </c>
      <c r="F242" s="502">
        <v>2.4</v>
      </c>
      <c r="G242" s="304">
        <f t="shared" si="3"/>
        <v>0</v>
      </c>
      <c r="H242" s="305">
        <v>2.4</v>
      </c>
      <c r="J242" s="306"/>
      <c r="K242" s="306"/>
    </row>
    <row r="243" spans="1:11">
      <c r="A243" s="307" t="s">
        <v>3766</v>
      </c>
      <c r="B243" s="308" t="s">
        <v>3767</v>
      </c>
      <c r="C243" s="501"/>
      <c r="D243" s="502"/>
      <c r="E243" s="501">
        <v>4</v>
      </c>
      <c r="F243" s="502">
        <v>4.8</v>
      </c>
      <c r="G243" s="304">
        <f t="shared" si="3"/>
        <v>4</v>
      </c>
      <c r="H243" s="305">
        <v>4.8</v>
      </c>
      <c r="J243" s="306"/>
      <c r="K243" s="306"/>
    </row>
    <row r="244" spans="1:11">
      <c r="A244" s="307" t="s">
        <v>3768</v>
      </c>
      <c r="B244" s="308" t="s">
        <v>3769</v>
      </c>
      <c r="C244" s="501"/>
      <c r="D244" s="502"/>
      <c r="E244" s="501">
        <v>13</v>
      </c>
      <c r="F244" s="502">
        <v>40.800000000000004</v>
      </c>
      <c r="G244" s="304">
        <f t="shared" si="3"/>
        <v>13</v>
      </c>
      <c r="H244" s="305">
        <v>40.800000000000004</v>
      </c>
      <c r="J244" s="306"/>
      <c r="K244" s="306"/>
    </row>
    <row r="245" spans="1:11">
      <c r="A245" s="307" t="s">
        <v>3770</v>
      </c>
      <c r="B245" s="308" t="s">
        <v>3771</v>
      </c>
      <c r="C245" s="501"/>
      <c r="D245" s="502"/>
      <c r="E245" s="501">
        <v>1</v>
      </c>
      <c r="F245" s="502">
        <v>1.2</v>
      </c>
      <c r="G245" s="304">
        <f t="shared" si="3"/>
        <v>1</v>
      </c>
      <c r="H245" s="305">
        <v>1.2</v>
      </c>
      <c r="J245" s="306"/>
      <c r="K245" s="306"/>
    </row>
    <row r="246" spans="1:11">
      <c r="A246" s="307" t="s">
        <v>3772</v>
      </c>
      <c r="B246" s="308" t="s">
        <v>3773</v>
      </c>
      <c r="C246" s="501"/>
      <c r="D246" s="502"/>
      <c r="E246" s="501">
        <v>27</v>
      </c>
      <c r="F246" s="502">
        <v>25.200000000000003</v>
      </c>
      <c r="G246" s="304">
        <f t="shared" si="3"/>
        <v>27</v>
      </c>
      <c r="H246" s="305">
        <v>25.200000000000003</v>
      </c>
      <c r="J246" s="306"/>
      <c r="K246" s="306"/>
    </row>
    <row r="247" spans="1:11">
      <c r="A247" s="347" t="s">
        <v>3774</v>
      </c>
      <c r="B247" s="348" t="s">
        <v>3775</v>
      </c>
      <c r="C247" s="501"/>
      <c r="D247" s="502"/>
      <c r="E247" s="501">
        <v>26</v>
      </c>
      <c r="F247" s="502">
        <v>30</v>
      </c>
      <c r="G247" s="304">
        <f t="shared" si="3"/>
        <v>26</v>
      </c>
      <c r="H247" s="305">
        <v>30</v>
      </c>
      <c r="J247" s="306"/>
      <c r="K247" s="306"/>
    </row>
    <row r="248" spans="1:11">
      <c r="A248" s="347" t="s">
        <v>3776</v>
      </c>
      <c r="B248" s="348" t="s">
        <v>3777</v>
      </c>
      <c r="C248" s="501"/>
      <c r="D248" s="502"/>
      <c r="E248" s="501">
        <v>2</v>
      </c>
      <c r="F248" s="502">
        <v>6</v>
      </c>
      <c r="G248" s="304">
        <f t="shared" si="3"/>
        <v>2</v>
      </c>
      <c r="H248" s="305">
        <v>6</v>
      </c>
      <c r="J248" s="306"/>
      <c r="K248" s="306"/>
    </row>
    <row r="249" spans="1:11">
      <c r="A249" s="347" t="s">
        <v>3778</v>
      </c>
      <c r="B249" s="348" t="s">
        <v>3779</v>
      </c>
      <c r="C249" s="501"/>
      <c r="D249" s="502"/>
      <c r="E249" s="501">
        <v>7</v>
      </c>
      <c r="F249" s="502">
        <v>15.6</v>
      </c>
      <c r="G249" s="304">
        <f t="shared" si="3"/>
        <v>7</v>
      </c>
      <c r="H249" s="305">
        <v>15.6</v>
      </c>
      <c r="J249" s="306"/>
      <c r="K249" s="306"/>
    </row>
    <row r="250" spans="1:11">
      <c r="A250" s="307" t="s">
        <v>3780</v>
      </c>
      <c r="B250" s="308" t="s">
        <v>3781</v>
      </c>
      <c r="C250" s="501"/>
      <c r="D250" s="502"/>
      <c r="E250" s="501">
        <v>1</v>
      </c>
      <c r="F250" s="502">
        <v>2.4</v>
      </c>
      <c r="G250" s="304">
        <f t="shared" si="3"/>
        <v>1</v>
      </c>
      <c r="H250" s="305">
        <v>2.4</v>
      </c>
      <c r="J250" s="306"/>
      <c r="K250" s="306"/>
    </row>
    <row r="251" spans="1:11">
      <c r="A251" s="345" t="s">
        <v>3782</v>
      </c>
      <c r="B251" s="341" t="s">
        <v>3783</v>
      </c>
      <c r="C251" s="501"/>
      <c r="D251" s="502"/>
      <c r="E251" s="501">
        <v>1</v>
      </c>
      <c r="F251" s="502">
        <v>7.1999999999999993</v>
      </c>
      <c r="G251" s="304">
        <f t="shared" si="3"/>
        <v>1</v>
      </c>
      <c r="H251" s="305">
        <v>7.1999999999999993</v>
      </c>
      <c r="J251" s="306"/>
      <c r="K251" s="306"/>
    </row>
    <row r="252" spans="1:11">
      <c r="A252" s="307" t="s">
        <v>3784</v>
      </c>
      <c r="B252" s="308" t="s">
        <v>3785</v>
      </c>
      <c r="C252" s="501"/>
      <c r="D252" s="502"/>
      <c r="E252" s="501">
        <v>2</v>
      </c>
      <c r="F252" s="502">
        <v>10</v>
      </c>
      <c r="G252" s="304">
        <f t="shared" si="3"/>
        <v>2</v>
      </c>
      <c r="H252" s="305">
        <v>10</v>
      </c>
      <c r="J252" s="306"/>
      <c r="K252" s="306"/>
    </row>
    <row r="253" spans="1:11">
      <c r="A253" s="307" t="s">
        <v>2748</v>
      </c>
      <c r="B253" s="308" t="s">
        <v>2749</v>
      </c>
      <c r="C253" s="501"/>
      <c r="D253" s="502"/>
      <c r="E253" s="501">
        <v>6</v>
      </c>
      <c r="F253" s="502">
        <v>46</v>
      </c>
      <c r="G253" s="304">
        <f t="shared" si="3"/>
        <v>6</v>
      </c>
      <c r="H253" s="305">
        <v>46</v>
      </c>
      <c r="J253" s="306"/>
      <c r="K253" s="306"/>
    </row>
    <row r="254" spans="1:11">
      <c r="A254" s="307" t="s">
        <v>3786</v>
      </c>
      <c r="B254" s="308" t="s">
        <v>3787</v>
      </c>
      <c r="C254" s="501"/>
      <c r="D254" s="502"/>
      <c r="E254" s="501">
        <v>15</v>
      </c>
      <c r="F254" s="502">
        <v>36</v>
      </c>
      <c r="G254" s="304">
        <f t="shared" si="3"/>
        <v>15</v>
      </c>
      <c r="H254" s="305">
        <v>36</v>
      </c>
      <c r="J254" s="306"/>
      <c r="K254" s="306"/>
    </row>
    <row r="255" spans="1:11">
      <c r="A255" s="307" t="s">
        <v>3788</v>
      </c>
      <c r="B255" s="308" t="s">
        <v>3789</v>
      </c>
      <c r="C255" s="501"/>
      <c r="D255" s="502"/>
      <c r="E255" s="501">
        <v>0</v>
      </c>
      <c r="F255" s="502">
        <v>6</v>
      </c>
      <c r="G255" s="304">
        <f t="shared" si="3"/>
        <v>0</v>
      </c>
      <c r="H255" s="305">
        <v>6</v>
      </c>
      <c r="J255" s="306"/>
      <c r="K255" s="306"/>
    </row>
    <row r="256" spans="1:11" ht="25.5">
      <c r="A256" s="307" t="s">
        <v>3790</v>
      </c>
      <c r="B256" s="308" t="s">
        <v>3791</v>
      </c>
      <c r="C256" s="501"/>
      <c r="D256" s="502"/>
      <c r="E256" s="501">
        <v>10</v>
      </c>
      <c r="F256" s="502">
        <v>30</v>
      </c>
      <c r="G256" s="304">
        <f t="shared" si="3"/>
        <v>10</v>
      </c>
      <c r="H256" s="305">
        <v>30</v>
      </c>
      <c r="J256" s="306"/>
      <c r="K256" s="306"/>
    </row>
    <row r="257" spans="1:11">
      <c r="A257" s="307" t="s">
        <v>3792</v>
      </c>
      <c r="B257" s="308" t="s">
        <v>3793</v>
      </c>
      <c r="C257" s="501"/>
      <c r="D257" s="502"/>
      <c r="E257" s="501">
        <v>7</v>
      </c>
      <c r="F257" s="502">
        <v>7.1999999999999993</v>
      </c>
      <c r="G257" s="304">
        <f t="shared" si="3"/>
        <v>7</v>
      </c>
      <c r="H257" s="305">
        <v>7.1999999999999993</v>
      </c>
      <c r="J257" s="306"/>
      <c r="K257" s="306"/>
    </row>
    <row r="258" spans="1:11">
      <c r="A258" s="307" t="s">
        <v>3794</v>
      </c>
      <c r="B258" s="308" t="s">
        <v>3795</v>
      </c>
      <c r="C258" s="501"/>
      <c r="D258" s="502"/>
      <c r="E258" s="501">
        <v>10</v>
      </c>
      <c r="F258" s="502">
        <v>14</v>
      </c>
      <c r="G258" s="304">
        <f t="shared" si="3"/>
        <v>10</v>
      </c>
      <c r="H258" s="305">
        <v>14</v>
      </c>
      <c r="J258" s="306"/>
      <c r="K258" s="306"/>
    </row>
    <row r="259" spans="1:11">
      <c r="A259" s="307" t="s">
        <v>3796</v>
      </c>
      <c r="B259" s="308" t="s">
        <v>3797</v>
      </c>
      <c r="C259" s="501"/>
      <c r="D259" s="502"/>
      <c r="E259" s="501">
        <v>16</v>
      </c>
      <c r="F259" s="502">
        <v>62</v>
      </c>
      <c r="G259" s="304">
        <f t="shared" si="3"/>
        <v>16</v>
      </c>
      <c r="H259" s="305">
        <v>62</v>
      </c>
      <c r="J259" s="306"/>
      <c r="K259" s="306"/>
    </row>
    <row r="260" spans="1:11">
      <c r="A260" s="307" t="s">
        <v>3798</v>
      </c>
      <c r="B260" s="308" t="s">
        <v>3799</v>
      </c>
      <c r="C260" s="501"/>
      <c r="D260" s="502"/>
      <c r="E260" s="501">
        <v>0</v>
      </c>
      <c r="F260" s="502">
        <v>1.2</v>
      </c>
      <c r="G260" s="304">
        <f t="shared" si="3"/>
        <v>0</v>
      </c>
      <c r="H260" s="305">
        <v>1.2</v>
      </c>
      <c r="J260" s="306"/>
      <c r="K260" s="306"/>
    </row>
    <row r="261" spans="1:11" ht="25.5">
      <c r="A261" s="307" t="s">
        <v>3800</v>
      </c>
      <c r="B261" s="308" t="s">
        <v>3801</v>
      </c>
      <c r="C261" s="501"/>
      <c r="D261" s="502"/>
      <c r="E261" s="501">
        <v>0</v>
      </c>
      <c r="F261" s="502">
        <v>3</v>
      </c>
      <c r="G261" s="304">
        <f t="shared" si="3"/>
        <v>0</v>
      </c>
      <c r="H261" s="305">
        <v>3</v>
      </c>
      <c r="J261" s="306"/>
      <c r="K261" s="306"/>
    </row>
    <row r="262" spans="1:11">
      <c r="A262" s="307" t="s">
        <v>3802</v>
      </c>
      <c r="B262" s="308" t="s">
        <v>3803</v>
      </c>
      <c r="C262" s="501"/>
      <c r="D262" s="502"/>
      <c r="E262" s="501">
        <v>4</v>
      </c>
      <c r="F262" s="502">
        <v>10</v>
      </c>
      <c r="G262" s="304">
        <f t="shared" si="3"/>
        <v>4</v>
      </c>
      <c r="H262" s="305">
        <v>10</v>
      </c>
      <c r="J262" s="306"/>
      <c r="K262" s="306"/>
    </row>
    <row r="263" spans="1:11">
      <c r="A263" s="318" t="s">
        <v>3804</v>
      </c>
      <c r="B263" s="319" t="s">
        <v>3805</v>
      </c>
      <c r="C263" s="501"/>
      <c r="D263" s="502"/>
      <c r="E263" s="501">
        <v>7</v>
      </c>
      <c r="F263" s="502">
        <v>15.6</v>
      </c>
      <c r="G263" s="304">
        <f t="shared" si="3"/>
        <v>7</v>
      </c>
      <c r="H263" s="305">
        <v>15.6</v>
      </c>
      <c r="J263" s="306"/>
      <c r="K263" s="306"/>
    </row>
    <row r="264" spans="1:11">
      <c r="A264" s="307" t="s">
        <v>3806</v>
      </c>
      <c r="B264" s="308" t="s">
        <v>3807</v>
      </c>
      <c r="C264" s="501"/>
      <c r="D264" s="502"/>
      <c r="E264" s="501">
        <v>24</v>
      </c>
      <c r="F264" s="502">
        <v>45</v>
      </c>
      <c r="G264" s="304">
        <f t="shared" si="3"/>
        <v>24</v>
      </c>
      <c r="H264" s="305">
        <v>45</v>
      </c>
      <c r="J264" s="306"/>
      <c r="K264" s="306"/>
    </row>
    <row r="265" spans="1:11">
      <c r="A265" s="307" t="s">
        <v>3808</v>
      </c>
      <c r="B265" s="308" t="s">
        <v>3809</v>
      </c>
      <c r="C265" s="501"/>
      <c r="D265" s="502"/>
      <c r="E265" s="501">
        <v>9</v>
      </c>
      <c r="F265" s="502">
        <v>28</v>
      </c>
      <c r="G265" s="304">
        <f t="shared" si="3"/>
        <v>9</v>
      </c>
      <c r="H265" s="305">
        <v>28</v>
      </c>
      <c r="J265" s="306"/>
      <c r="K265" s="306"/>
    </row>
    <row r="266" spans="1:11">
      <c r="A266" s="307" t="s">
        <v>3810</v>
      </c>
      <c r="B266" s="308" t="s">
        <v>3811</v>
      </c>
      <c r="C266" s="501"/>
      <c r="D266" s="502"/>
      <c r="E266" s="501">
        <v>8</v>
      </c>
      <c r="F266" s="502">
        <v>15.6</v>
      </c>
      <c r="G266" s="304">
        <f t="shared" si="3"/>
        <v>8</v>
      </c>
      <c r="H266" s="305">
        <v>15.6</v>
      </c>
      <c r="J266" s="306"/>
      <c r="K266" s="306"/>
    </row>
    <row r="267" spans="1:11">
      <c r="A267" s="324" t="s">
        <v>3812</v>
      </c>
      <c r="B267" s="325" t="s">
        <v>3813</v>
      </c>
      <c r="C267" s="501"/>
      <c r="D267" s="502"/>
      <c r="E267" s="501">
        <v>4</v>
      </c>
      <c r="F267" s="502">
        <v>4.8</v>
      </c>
      <c r="G267" s="304">
        <f t="shared" si="3"/>
        <v>4</v>
      </c>
      <c r="H267" s="305">
        <v>4.8</v>
      </c>
      <c r="J267" s="306"/>
      <c r="K267" s="306"/>
    </row>
    <row r="268" spans="1:11">
      <c r="A268" s="307" t="s">
        <v>3814</v>
      </c>
      <c r="B268" s="308" t="s">
        <v>3815</v>
      </c>
      <c r="C268" s="501"/>
      <c r="D268" s="502"/>
      <c r="E268" s="501">
        <v>0</v>
      </c>
      <c r="F268" s="502">
        <v>1.2</v>
      </c>
      <c r="G268" s="304">
        <f t="shared" ref="G268:G331" si="4">C268+E268</f>
        <v>0</v>
      </c>
      <c r="H268" s="305">
        <v>1.2</v>
      </c>
      <c r="J268" s="306"/>
      <c r="K268" s="306"/>
    </row>
    <row r="269" spans="1:11">
      <c r="A269" s="307" t="s">
        <v>3816</v>
      </c>
      <c r="B269" s="308" t="s">
        <v>3817</v>
      </c>
      <c r="C269" s="501"/>
      <c r="D269" s="502"/>
      <c r="E269" s="501">
        <v>2</v>
      </c>
      <c r="F269" s="502">
        <v>3.5999999999999996</v>
      </c>
      <c r="G269" s="304">
        <f t="shared" si="4"/>
        <v>2</v>
      </c>
      <c r="H269" s="305">
        <v>3.5999999999999996</v>
      </c>
      <c r="J269" s="306"/>
      <c r="K269" s="306"/>
    </row>
    <row r="270" spans="1:11">
      <c r="A270" s="307" t="s">
        <v>3818</v>
      </c>
      <c r="B270" s="308" t="s">
        <v>3819</v>
      </c>
      <c r="C270" s="501"/>
      <c r="D270" s="502"/>
      <c r="E270" s="501">
        <v>16</v>
      </c>
      <c r="F270" s="502">
        <v>30</v>
      </c>
      <c r="G270" s="304">
        <f t="shared" si="4"/>
        <v>16</v>
      </c>
      <c r="H270" s="305">
        <v>30</v>
      </c>
      <c r="J270" s="306"/>
      <c r="K270" s="306"/>
    </row>
    <row r="271" spans="1:11">
      <c r="A271" s="307" t="s">
        <v>3820</v>
      </c>
      <c r="B271" s="308" t="s">
        <v>3821</v>
      </c>
      <c r="C271" s="501"/>
      <c r="D271" s="502"/>
      <c r="E271" s="501">
        <v>3</v>
      </c>
      <c r="F271" s="502">
        <v>3.5999999999999996</v>
      </c>
      <c r="G271" s="304">
        <f t="shared" si="4"/>
        <v>3</v>
      </c>
      <c r="H271" s="305">
        <v>3.5999999999999996</v>
      </c>
      <c r="J271" s="306"/>
      <c r="K271" s="306"/>
    </row>
    <row r="272" spans="1:11" ht="25.5">
      <c r="A272" s="307" t="s">
        <v>3822</v>
      </c>
      <c r="B272" s="308" t="s">
        <v>3823</v>
      </c>
      <c r="C272" s="501"/>
      <c r="D272" s="502"/>
      <c r="E272" s="501">
        <v>0</v>
      </c>
      <c r="F272" s="502">
        <v>1.2</v>
      </c>
      <c r="G272" s="304">
        <f t="shared" si="4"/>
        <v>0</v>
      </c>
      <c r="H272" s="305">
        <v>1.2</v>
      </c>
      <c r="J272" s="306"/>
      <c r="K272" s="306"/>
    </row>
    <row r="273" spans="1:11">
      <c r="A273" s="307" t="s">
        <v>3824</v>
      </c>
      <c r="B273" s="308" t="s">
        <v>3825</v>
      </c>
      <c r="C273" s="501"/>
      <c r="D273" s="502"/>
      <c r="E273" s="501">
        <v>1</v>
      </c>
      <c r="F273" s="312">
        <v>1</v>
      </c>
      <c r="G273" s="304">
        <f t="shared" si="4"/>
        <v>1</v>
      </c>
      <c r="H273" s="305">
        <v>1</v>
      </c>
      <c r="J273" s="306"/>
      <c r="K273" s="306"/>
    </row>
    <row r="274" spans="1:11" ht="25.5">
      <c r="A274" s="307" t="s">
        <v>3826</v>
      </c>
      <c r="B274" s="308" t="s">
        <v>3827</v>
      </c>
      <c r="C274" s="501"/>
      <c r="D274" s="502"/>
      <c r="E274" s="501">
        <v>2</v>
      </c>
      <c r="F274" s="502">
        <v>3.5999999999999996</v>
      </c>
      <c r="G274" s="304">
        <f t="shared" si="4"/>
        <v>2</v>
      </c>
      <c r="H274" s="305">
        <v>3.5999999999999996</v>
      </c>
      <c r="J274" s="306"/>
      <c r="K274" s="306"/>
    </row>
    <row r="275" spans="1:11">
      <c r="A275" s="307" t="s">
        <v>3828</v>
      </c>
      <c r="B275" s="308" t="s">
        <v>3829</v>
      </c>
      <c r="C275" s="501"/>
      <c r="D275" s="502"/>
      <c r="E275" s="501">
        <v>7</v>
      </c>
      <c r="F275" s="502">
        <v>7.1999999999999993</v>
      </c>
      <c r="G275" s="304">
        <f t="shared" si="4"/>
        <v>7</v>
      </c>
      <c r="H275" s="305">
        <v>7.1999999999999993</v>
      </c>
      <c r="J275" s="306"/>
      <c r="K275" s="306"/>
    </row>
    <row r="276" spans="1:11">
      <c r="A276" s="307" t="s">
        <v>3830</v>
      </c>
      <c r="B276" s="308" t="s">
        <v>3831</v>
      </c>
      <c r="C276" s="501"/>
      <c r="D276" s="502"/>
      <c r="E276" s="501">
        <v>0</v>
      </c>
      <c r="F276" s="312">
        <v>1</v>
      </c>
      <c r="G276" s="304">
        <f t="shared" si="4"/>
        <v>0</v>
      </c>
      <c r="H276" s="305">
        <v>1</v>
      </c>
      <c r="J276" s="306"/>
      <c r="K276" s="306"/>
    </row>
    <row r="277" spans="1:11">
      <c r="A277" s="307" t="s">
        <v>3832</v>
      </c>
      <c r="B277" s="308" t="s">
        <v>3833</v>
      </c>
      <c r="C277" s="501"/>
      <c r="D277" s="502"/>
      <c r="E277" s="501">
        <v>0</v>
      </c>
      <c r="F277" s="502">
        <v>1.2</v>
      </c>
      <c r="G277" s="304">
        <f t="shared" si="4"/>
        <v>0</v>
      </c>
      <c r="H277" s="305">
        <v>1.2</v>
      </c>
      <c r="J277" s="306"/>
      <c r="K277" s="306"/>
    </row>
    <row r="278" spans="1:11">
      <c r="A278" s="307" t="s">
        <v>3834</v>
      </c>
      <c r="B278" s="308" t="s">
        <v>3835</v>
      </c>
      <c r="C278" s="501"/>
      <c r="D278" s="502"/>
      <c r="E278" s="501">
        <v>0</v>
      </c>
      <c r="F278" s="312">
        <v>1</v>
      </c>
      <c r="G278" s="304">
        <f t="shared" si="4"/>
        <v>0</v>
      </c>
      <c r="H278" s="305">
        <v>1</v>
      </c>
      <c r="J278" s="306"/>
      <c r="K278" s="306"/>
    </row>
    <row r="279" spans="1:11">
      <c r="A279" s="307" t="s">
        <v>3836</v>
      </c>
      <c r="B279" s="308" t="s">
        <v>3837</v>
      </c>
      <c r="C279" s="501"/>
      <c r="D279" s="502"/>
      <c r="E279" s="501">
        <v>0</v>
      </c>
      <c r="F279" s="502">
        <v>4.8</v>
      </c>
      <c r="G279" s="304">
        <f t="shared" si="4"/>
        <v>0</v>
      </c>
      <c r="H279" s="305">
        <v>4.8</v>
      </c>
      <c r="J279" s="306"/>
      <c r="K279" s="306"/>
    </row>
    <row r="280" spans="1:11" ht="25.5">
      <c r="A280" s="307" t="s">
        <v>3838</v>
      </c>
      <c r="B280" s="308" t="s">
        <v>3839</v>
      </c>
      <c r="C280" s="501"/>
      <c r="D280" s="502"/>
      <c r="E280" s="501">
        <v>0</v>
      </c>
      <c r="F280" s="502">
        <v>1.2</v>
      </c>
      <c r="G280" s="304">
        <f t="shared" si="4"/>
        <v>0</v>
      </c>
      <c r="H280" s="305">
        <v>1.2</v>
      </c>
      <c r="J280" s="306"/>
      <c r="K280" s="306"/>
    </row>
    <row r="281" spans="1:11" ht="25.5">
      <c r="A281" s="307" t="s">
        <v>3840</v>
      </c>
      <c r="B281" s="308" t="s">
        <v>3841</v>
      </c>
      <c r="C281" s="501"/>
      <c r="D281" s="502"/>
      <c r="E281" s="501">
        <v>0</v>
      </c>
      <c r="F281" s="502">
        <v>3.5999999999999996</v>
      </c>
      <c r="G281" s="304">
        <f t="shared" si="4"/>
        <v>0</v>
      </c>
      <c r="H281" s="305">
        <v>3.5999999999999996</v>
      </c>
      <c r="J281" s="306"/>
      <c r="K281" s="306"/>
    </row>
    <row r="282" spans="1:11" ht="25.5">
      <c r="A282" s="307" t="s">
        <v>3842</v>
      </c>
      <c r="B282" s="308" t="s">
        <v>3843</v>
      </c>
      <c r="C282" s="501"/>
      <c r="D282" s="502"/>
      <c r="E282" s="501">
        <v>0</v>
      </c>
      <c r="F282" s="312">
        <v>1</v>
      </c>
      <c r="G282" s="304">
        <f t="shared" si="4"/>
        <v>0</v>
      </c>
      <c r="H282" s="305">
        <v>1</v>
      </c>
      <c r="J282" s="306"/>
      <c r="K282" s="306"/>
    </row>
    <row r="283" spans="1:11">
      <c r="A283" s="307" t="s">
        <v>3844</v>
      </c>
      <c r="B283" s="308" t="s">
        <v>3845</v>
      </c>
      <c r="C283" s="501"/>
      <c r="D283" s="502"/>
      <c r="E283" s="501">
        <v>0</v>
      </c>
      <c r="F283" s="312">
        <v>1</v>
      </c>
      <c r="G283" s="304">
        <f t="shared" si="4"/>
        <v>0</v>
      </c>
      <c r="H283" s="305">
        <v>1</v>
      </c>
      <c r="J283" s="306"/>
      <c r="K283" s="306"/>
    </row>
    <row r="284" spans="1:11">
      <c r="A284" s="307" t="s">
        <v>3846</v>
      </c>
      <c r="B284" s="308" t="s">
        <v>3847</v>
      </c>
      <c r="C284" s="501"/>
      <c r="D284" s="502"/>
      <c r="E284" s="501">
        <v>0</v>
      </c>
      <c r="F284" s="312">
        <v>1</v>
      </c>
      <c r="G284" s="304">
        <f t="shared" si="4"/>
        <v>0</v>
      </c>
      <c r="H284" s="305">
        <v>1</v>
      </c>
      <c r="J284" s="306"/>
      <c r="K284" s="306"/>
    </row>
    <row r="285" spans="1:11">
      <c r="A285" s="349" t="s">
        <v>3848</v>
      </c>
      <c r="B285" s="350" t="s">
        <v>3849</v>
      </c>
      <c r="C285" s="501"/>
      <c r="D285" s="502"/>
      <c r="E285" s="501">
        <v>0</v>
      </c>
      <c r="F285" s="502">
        <v>1.2</v>
      </c>
      <c r="G285" s="304">
        <f t="shared" si="4"/>
        <v>0</v>
      </c>
      <c r="H285" s="305">
        <v>1.2</v>
      </c>
      <c r="J285" s="306"/>
      <c r="K285" s="306"/>
    </row>
    <row r="286" spans="1:11">
      <c r="A286" s="307" t="s">
        <v>3850</v>
      </c>
      <c r="B286" s="308" t="s">
        <v>3851</v>
      </c>
      <c r="C286" s="501"/>
      <c r="D286" s="502"/>
      <c r="E286" s="501">
        <v>29</v>
      </c>
      <c r="F286" s="502">
        <v>83</v>
      </c>
      <c r="G286" s="304">
        <f t="shared" si="4"/>
        <v>29</v>
      </c>
      <c r="H286" s="305">
        <v>83</v>
      </c>
      <c r="J286" s="306"/>
      <c r="K286" s="306"/>
    </row>
    <row r="287" spans="1:11">
      <c r="A287" s="307" t="s">
        <v>3852</v>
      </c>
      <c r="B287" s="308" t="s">
        <v>3853</v>
      </c>
      <c r="C287" s="311"/>
      <c r="D287" s="312"/>
      <c r="E287" s="311">
        <v>3</v>
      </c>
      <c r="F287" s="312">
        <v>2.4</v>
      </c>
      <c r="G287" s="304">
        <f t="shared" si="4"/>
        <v>3</v>
      </c>
      <c r="H287" s="305">
        <v>2.4</v>
      </c>
      <c r="J287" s="306"/>
      <c r="K287" s="306"/>
    </row>
    <row r="288" spans="1:11">
      <c r="A288" s="307" t="s">
        <v>3854</v>
      </c>
      <c r="B288" s="308" t="s">
        <v>3855</v>
      </c>
      <c r="C288" s="311"/>
      <c r="D288" s="312"/>
      <c r="E288" s="311">
        <v>11</v>
      </c>
      <c r="F288" s="312">
        <v>10.8</v>
      </c>
      <c r="G288" s="304">
        <f t="shared" si="4"/>
        <v>11</v>
      </c>
      <c r="H288" s="305">
        <v>10.8</v>
      </c>
      <c r="J288" s="306"/>
      <c r="K288" s="306"/>
    </row>
    <row r="289" spans="1:11">
      <c r="A289" s="307" t="s">
        <v>3856</v>
      </c>
      <c r="B289" s="308" t="s">
        <v>3857</v>
      </c>
      <c r="C289" s="311"/>
      <c r="D289" s="312"/>
      <c r="E289" s="311">
        <v>12</v>
      </c>
      <c r="F289" s="312">
        <v>20</v>
      </c>
      <c r="G289" s="304">
        <f t="shared" si="4"/>
        <v>12</v>
      </c>
      <c r="H289" s="305">
        <v>20</v>
      </c>
      <c r="J289" s="306"/>
      <c r="K289" s="306"/>
    </row>
    <row r="290" spans="1:11" ht="25.5">
      <c r="A290" s="307" t="s">
        <v>3858</v>
      </c>
      <c r="B290" s="308" t="s">
        <v>3859</v>
      </c>
      <c r="C290" s="311"/>
      <c r="D290" s="312"/>
      <c r="E290" s="311">
        <v>1</v>
      </c>
      <c r="F290" s="312">
        <v>1</v>
      </c>
      <c r="G290" s="304">
        <f t="shared" si="4"/>
        <v>1</v>
      </c>
      <c r="H290" s="305">
        <v>1</v>
      </c>
      <c r="J290" s="306"/>
      <c r="K290" s="306"/>
    </row>
    <row r="291" spans="1:11">
      <c r="A291" s="307" t="s">
        <v>3860</v>
      </c>
      <c r="B291" s="308" t="s">
        <v>3861</v>
      </c>
      <c r="C291" s="311"/>
      <c r="D291" s="312"/>
      <c r="E291" s="311">
        <v>1</v>
      </c>
      <c r="F291" s="312">
        <v>1</v>
      </c>
      <c r="G291" s="304">
        <f t="shared" si="4"/>
        <v>1</v>
      </c>
      <c r="H291" s="305">
        <v>1</v>
      </c>
      <c r="J291" s="306"/>
      <c r="K291" s="306"/>
    </row>
    <row r="292" spans="1:11">
      <c r="A292" s="307" t="s">
        <v>3862</v>
      </c>
      <c r="B292" s="308" t="s">
        <v>3863</v>
      </c>
      <c r="C292" s="311"/>
      <c r="D292" s="312"/>
      <c r="E292" s="311">
        <v>3</v>
      </c>
      <c r="F292" s="312">
        <v>8.4</v>
      </c>
      <c r="G292" s="304">
        <f t="shared" si="4"/>
        <v>3</v>
      </c>
      <c r="H292" s="305">
        <v>8.4</v>
      </c>
      <c r="J292" s="306"/>
      <c r="K292" s="306"/>
    </row>
    <row r="293" spans="1:11" ht="25.5">
      <c r="A293" s="307" t="s">
        <v>3864</v>
      </c>
      <c r="B293" s="308" t="s">
        <v>3865</v>
      </c>
      <c r="C293" s="311"/>
      <c r="D293" s="312"/>
      <c r="E293" s="311">
        <v>0</v>
      </c>
      <c r="F293" s="312">
        <v>1</v>
      </c>
      <c r="G293" s="304">
        <f t="shared" si="4"/>
        <v>0</v>
      </c>
      <c r="H293" s="305">
        <v>1</v>
      </c>
      <c r="J293" s="306"/>
      <c r="K293" s="306"/>
    </row>
    <row r="294" spans="1:11" ht="25.5">
      <c r="A294" s="340" t="s">
        <v>3866</v>
      </c>
      <c r="B294" s="341" t="s">
        <v>3867</v>
      </c>
      <c r="C294" s="311"/>
      <c r="D294" s="312"/>
      <c r="E294" s="311">
        <v>1</v>
      </c>
      <c r="F294" s="312">
        <v>1.2</v>
      </c>
      <c r="G294" s="304">
        <f t="shared" si="4"/>
        <v>1</v>
      </c>
      <c r="H294" s="305">
        <v>1.2</v>
      </c>
      <c r="J294" s="306"/>
      <c r="K294" s="306"/>
    </row>
    <row r="295" spans="1:11">
      <c r="A295" s="307" t="s">
        <v>3868</v>
      </c>
      <c r="B295" s="308" t="s">
        <v>3869</v>
      </c>
      <c r="C295" s="311"/>
      <c r="D295" s="312"/>
      <c r="E295" s="311">
        <v>0</v>
      </c>
      <c r="F295" s="312">
        <v>1.2</v>
      </c>
      <c r="G295" s="304">
        <f t="shared" si="4"/>
        <v>0</v>
      </c>
      <c r="H295" s="305">
        <v>1.2</v>
      </c>
      <c r="J295" s="306"/>
      <c r="K295" s="306"/>
    </row>
    <row r="296" spans="1:11">
      <c r="A296" s="307" t="s">
        <v>3870</v>
      </c>
      <c r="B296" s="308" t="s">
        <v>3871</v>
      </c>
      <c r="C296" s="311"/>
      <c r="D296" s="312"/>
      <c r="E296" s="311">
        <v>3</v>
      </c>
      <c r="F296" s="312">
        <v>1.2</v>
      </c>
      <c r="G296" s="304">
        <f t="shared" si="4"/>
        <v>3</v>
      </c>
      <c r="H296" s="305">
        <v>1.2</v>
      </c>
      <c r="J296" s="306"/>
      <c r="K296" s="306"/>
    </row>
    <row r="297" spans="1:11">
      <c r="A297" s="307" t="s">
        <v>3872</v>
      </c>
      <c r="B297" s="308" t="s">
        <v>3873</v>
      </c>
      <c r="C297" s="311"/>
      <c r="D297" s="312"/>
      <c r="E297" s="311">
        <v>0</v>
      </c>
      <c r="F297" s="312">
        <v>1</v>
      </c>
      <c r="G297" s="304">
        <f t="shared" si="4"/>
        <v>0</v>
      </c>
      <c r="H297" s="305">
        <v>1</v>
      </c>
      <c r="J297" s="306"/>
      <c r="K297" s="306"/>
    </row>
    <row r="298" spans="1:11">
      <c r="A298" s="307" t="s">
        <v>3874</v>
      </c>
      <c r="B298" s="308" t="s">
        <v>3875</v>
      </c>
      <c r="C298" s="311"/>
      <c r="D298" s="312"/>
      <c r="E298" s="311">
        <v>1</v>
      </c>
      <c r="F298" s="312">
        <v>1</v>
      </c>
      <c r="G298" s="304">
        <f t="shared" si="4"/>
        <v>1</v>
      </c>
      <c r="H298" s="305">
        <v>1</v>
      </c>
      <c r="J298" s="306"/>
      <c r="K298" s="306"/>
    </row>
    <row r="299" spans="1:11">
      <c r="A299" s="307" t="s">
        <v>3876</v>
      </c>
      <c r="B299" s="308" t="s">
        <v>3877</v>
      </c>
      <c r="C299" s="311"/>
      <c r="D299" s="312"/>
      <c r="E299" s="311">
        <v>0</v>
      </c>
      <c r="F299" s="312">
        <v>1.2</v>
      </c>
      <c r="G299" s="304">
        <f t="shared" si="4"/>
        <v>0</v>
      </c>
      <c r="H299" s="305">
        <v>1.2</v>
      </c>
      <c r="J299" s="306"/>
      <c r="K299" s="306"/>
    </row>
    <row r="300" spans="1:11">
      <c r="A300" s="307" t="s">
        <v>3878</v>
      </c>
      <c r="B300" s="308" t="s">
        <v>3879</v>
      </c>
      <c r="C300" s="311"/>
      <c r="D300" s="312"/>
      <c r="E300" s="311">
        <v>3</v>
      </c>
      <c r="F300" s="312">
        <v>1.2</v>
      </c>
      <c r="G300" s="304">
        <f t="shared" si="4"/>
        <v>3</v>
      </c>
      <c r="H300" s="305">
        <v>1.2</v>
      </c>
      <c r="J300" s="306"/>
      <c r="K300" s="306"/>
    </row>
    <row r="301" spans="1:11">
      <c r="A301" s="307" t="s">
        <v>3880</v>
      </c>
      <c r="B301" s="308" t="s">
        <v>3881</v>
      </c>
      <c r="C301" s="311"/>
      <c r="D301" s="312"/>
      <c r="E301" s="311">
        <v>3</v>
      </c>
      <c r="F301" s="312">
        <v>1.2</v>
      </c>
      <c r="G301" s="304">
        <f t="shared" si="4"/>
        <v>3</v>
      </c>
      <c r="H301" s="305">
        <v>1.2</v>
      </c>
      <c r="J301" s="306"/>
      <c r="K301" s="306"/>
    </row>
    <row r="302" spans="1:11">
      <c r="A302" s="307" t="s">
        <v>3882</v>
      </c>
      <c r="B302" s="308" t="s">
        <v>3883</v>
      </c>
      <c r="C302" s="311"/>
      <c r="D302" s="312"/>
      <c r="E302" s="311">
        <v>0</v>
      </c>
      <c r="F302" s="312">
        <v>1.2</v>
      </c>
      <c r="G302" s="304">
        <f t="shared" si="4"/>
        <v>0</v>
      </c>
      <c r="H302" s="305">
        <v>1.2</v>
      </c>
      <c r="J302" s="306"/>
      <c r="K302" s="306"/>
    </row>
    <row r="303" spans="1:11">
      <c r="A303" s="307" t="s">
        <v>3884</v>
      </c>
      <c r="B303" s="308" t="s">
        <v>3885</v>
      </c>
      <c r="C303" s="311"/>
      <c r="D303" s="312"/>
      <c r="E303" s="311">
        <v>0</v>
      </c>
      <c r="F303" s="312">
        <v>1.2</v>
      </c>
      <c r="G303" s="304">
        <f t="shared" si="4"/>
        <v>0</v>
      </c>
      <c r="H303" s="305">
        <v>1.2</v>
      </c>
      <c r="J303" s="306"/>
      <c r="K303" s="306"/>
    </row>
    <row r="304" spans="1:11" ht="25.5">
      <c r="A304" s="307" t="s">
        <v>3886</v>
      </c>
      <c r="B304" s="308" t="s">
        <v>3887</v>
      </c>
      <c r="C304" s="311"/>
      <c r="D304" s="312"/>
      <c r="E304" s="311">
        <v>0</v>
      </c>
      <c r="F304" s="312">
        <v>1.2</v>
      </c>
      <c r="G304" s="304">
        <f t="shared" si="4"/>
        <v>0</v>
      </c>
      <c r="H304" s="305">
        <v>1.2</v>
      </c>
      <c r="J304" s="306"/>
      <c r="K304" s="306"/>
    </row>
    <row r="305" spans="1:11" ht="25.5">
      <c r="A305" s="307" t="s">
        <v>3888</v>
      </c>
      <c r="B305" s="308" t="s">
        <v>3889</v>
      </c>
      <c r="C305" s="311"/>
      <c r="D305" s="312"/>
      <c r="E305" s="311">
        <v>0</v>
      </c>
      <c r="F305" s="312">
        <v>1</v>
      </c>
      <c r="G305" s="304">
        <f t="shared" si="4"/>
        <v>0</v>
      </c>
      <c r="H305" s="305">
        <v>1</v>
      </c>
      <c r="J305" s="306"/>
      <c r="K305" s="306"/>
    </row>
    <row r="306" spans="1:11">
      <c r="A306" s="307" t="s">
        <v>3890</v>
      </c>
      <c r="B306" s="308" t="s">
        <v>3891</v>
      </c>
      <c r="C306" s="311"/>
      <c r="D306" s="312"/>
      <c r="E306" s="311">
        <v>0</v>
      </c>
      <c r="F306" s="312">
        <v>1</v>
      </c>
      <c r="G306" s="304">
        <f t="shared" si="4"/>
        <v>0</v>
      </c>
      <c r="H306" s="305">
        <v>1</v>
      </c>
      <c r="J306" s="306"/>
      <c r="K306" s="306"/>
    </row>
    <row r="307" spans="1:11">
      <c r="A307" s="351" t="s">
        <v>3892</v>
      </c>
      <c r="B307" s="308" t="s">
        <v>3893</v>
      </c>
      <c r="C307" s="311"/>
      <c r="D307" s="312"/>
      <c r="E307" s="311">
        <v>0</v>
      </c>
      <c r="F307" s="312">
        <v>1</v>
      </c>
      <c r="G307" s="304">
        <f t="shared" si="4"/>
        <v>0</v>
      </c>
      <c r="H307" s="305">
        <v>1</v>
      </c>
      <c r="J307" s="306"/>
      <c r="K307" s="306"/>
    </row>
    <row r="308" spans="1:11">
      <c r="A308" s="307" t="s">
        <v>3894</v>
      </c>
      <c r="B308" s="308" t="s">
        <v>3895</v>
      </c>
      <c r="C308" s="311"/>
      <c r="D308" s="312"/>
      <c r="E308" s="311">
        <v>0</v>
      </c>
      <c r="F308" s="312">
        <v>1.2</v>
      </c>
      <c r="G308" s="304">
        <f t="shared" si="4"/>
        <v>0</v>
      </c>
      <c r="H308" s="305">
        <v>1.2</v>
      </c>
      <c r="J308" s="306"/>
      <c r="K308" s="306"/>
    </row>
    <row r="309" spans="1:11">
      <c r="A309" s="307" t="s">
        <v>3896</v>
      </c>
      <c r="B309" s="308" t="s">
        <v>3897</v>
      </c>
      <c r="C309" s="311"/>
      <c r="D309" s="312"/>
      <c r="E309" s="311">
        <v>0</v>
      </c>
      <c r="F309" s="312">
        <v>1</v>
      </c>
      <c r="G309" s="304">
        <f t="shared" si="4"/>
        <v>0</v>
      </c>
      <c r="H309" s="305">
        <v>1</v>
      </c>
      <c r="J309" s="306"/>
      <c r="K309" s="306"/>
    </row>
    <row r="310" spans="1:11">
      <c r="A310" s="307" t="s">
        <v>3898</v>
      </c>
      <c r="B310" s="308" t="s">
        <v>3899</v>
      </c>
      <c r="C310" s="311"/>
      <c r="D310" s="312"/>
      <c r="E310" s="311">
        <v>0</v>
      </c>
      <c r="F310" s="312">
        <v>1</v>
      </c>
      <c r="G310" s="304">
        <f t="shared" si="4"/>
        <v>0</v>
      </c>
      <c r="H310" s="305">
        <v>1</v>
      </c>
      <c r="J310" s="306"/>
      <c r="K310" s="306"/>
    </row>
    <row r="311" spans="1:11">
      <c r="A311" s="307" t="s">
        <v>3900</v>
      </c>
      <c r="B311" s="308" t="s">
        <v>3901</v>
      </c>
      <c r="C311" s="311"/>
      <c r="D311" s="312"/>
      <c r="E311" s="311">
        <v>0</v>
      </c>
      <c r="F311" s="312">
        <v>1</v>
      </c>
      <c r="G311" s="304">
        <f t="shared" si="4"/>
        <v>0</v>
      </c>
      <c r="H311" s="305">
        <v>1</v>
      </c>
      <c r="J311" s="306"/>
      <c r="K311" s="306"/>
    </row>
    <row r="312" spans="1:11">
      <c r="A312" s="307" t="s">
        <v>3902</v>
      </c>
      <c r="B312" s="308" t="s">
        <v>3903</v>
      </c>
      <c r="C312" s="311"/>
      <c r="D312" s="312"/>
      <c r="E312" s="311">
        <v>0</v>
      </c>
      <c r="F312" s="312">
        <v>1</v>
      </c>
      <c r="G312" s="304">
        <f t="shared" si="4"/>
        <v>0</v>
      </c>
      <c r="H312" s="305">
        <v>1</v>
      </c>
      <c r="J312" s="306"/>
      <c r="K312" s="306"/>
    </row>
    <row r="313" spans="1:11">
      <c r="A313" s="307" t="s">
        <v>3904</v>
      </c>
      <c r="B313" s="308" t="s">
        <v>3905</v>
      </c>
      <c r="C313" s="311"/>
      <c r="D313" s="312"/>
      <c r="E313" s="311">
        <v>1</v>
      </c>
      <c r="F313" s="312">
        <v>1</v>
      </c>
      <c r="G313" s="304">
        <f t="shared" si="4"/>
        <v>1</v>
      </c>
      <c r="H313" s="305">
        <v>1</v>
      </c>
      <c r="J313" s="306"/>
      <c r="K313" s="306"/>
    </row>
    <row r="314" spans="1:11">
      <c r="A314" s="307" t="s">
        <v>3906</v>
      </c>
      <c r="B314" s="308" t="s">
        <v>3907</v>
      </c>
      <c r="C314" s="311"/>
      <c r="D314" s="312"/>
      <c r="E314" s="311">
        <v>0</v>
      </c>
      <c r="F314" s="312">
        <v>1</v>
      </c>
      <c r="G314" s="304">
        <f t="shared" si="4"/>
        <v>0</v>
      </c>
      <c r="H314" s="305">
        <v>1</v>
      </c>
      <c r="J314" s="306"/>
      <c r="K314" s="306"/>
    </row>
    <row r="315" spans="1:11">
      <c r="A315" s="332" t="s">
        <v>3908</v>
      </c>
      <c r="B315" s="352" t="s">
        <v>3909</v>
      </c>
      <c r="C315" s="311"/>
      <c r="D315" s="312"/>
      <c r="E315" s="311">
        <v>0</v>
      </c>
      <c r="F315" s="312">
        <v>1.2</v>
      </c>
      <c r="G315" s="304">
        <f t="shared" si="4"/>
        <v>0</v>
      </c>
      <c r="H315" s="305">
        <v>1.2</v>
      </c>
      <c r="J315" s="306"/>
      <c r="K315" s="306"/>
    </row>
    <row r="316" spans="1:11">
      <c r="A316" s="332" t="s">
        <v>3910</v>
      </c>
      <c r="B316" s="352" t="s">
        <v>3911</v>
      </c>
      <c r="C316" s="311"/>
      <c r="D316" s="312"/>
      <c r="E316" s="311">
        <v>0</v>
      </c>
      <c r="F316" s="312">
        <v>2.4</v>
      </c>
      <c r="G316" s="304">
        <f t="shared" si="4"/>
        <v>0</v>
      </c>
      <c r="H316" s="305">
        <v>2.4</v>
      </c>
      <c r="J316" s="306"/>
      <c r="K316" s="306"/>
    </row>
    <row r="317" spans="1:11" ht="25.5">
      <c r="A317" s="307" t="s">
        <v>3912</v>
      </c>
      <c r="B317" s="308" t="s">
        <v>3913</v>
      </c>
      <c r="C317" s="311"/>
      <c r="D317" s="312"/>
      <c r="E317" s="311">
        <v>1</v>
      </c>
      <c r="F317" s="312">
        <v>1</v>
      </c>
      <c r="G317" s="304">
        <f t="shared" si="4"/>
        <v>1</v>
      </c>
      <c r="H317" s="305">
        <v>1</v>
      </c>
      <c r="J317" s="306"/>
      <c r="K317" s="306"/>
    </row>
    <row r="318" spans="1:11">
      <c r="A318" s="324" t="s">
        <v>3914</v>
      </c>
      <c r="B318" s="325" t="s">
        <v>3915</v>
      </c>
      <c r="C318" s="311"/>
      <c r="D318" s="312"/>
      <c r="E318" s="311">
        <v>0</v>
      </c>
      <c r="F318" s="312">
        <v>1.2</v>
      </c>
      <c r="G318" s="304">
        <f t="shared" si="4"/>
        <v>0</v>
      </c>
      <c r="H318" s="305">
        <v>1.2</v>
      </c>
      <c r="J318" s="306"/>
      <c r="K318" s="306"/>
    </row>
    <row r="319" spans="1:11">
      <c r="A319" s="331" t="s">
        <v>3916</v>
      </c>
      <c r="B319" s="508" t="s">
        <v>3917</v>
      </c>
      <c r="C319" s="311"/>
      <c r="D319" s="312"/>
      <c r="E319" s="311">
        <v>0</v>
      </c>
      <c r="F319" s="312">
        <v>1</v>
      </c>
      <c r="G319" s="304">
        <f t="shared" si="4"/>
        <v>0</v>
      </c>
      <c r="H319" s="305">
        <v>1</v>
      </c>
      <c r="J319" s="306"/>
      <c r="K319" s="306"/>
    </row>
    <row r="320" spans="1:11" ht="12.75" customHeight="1">
      <c r="A320" s="331" t="s">
        <v>3918</v>
      </c>
      <c r="B320" s="508" t="s">
        <v>3919</v>
      </c>
      <c r="C320" s="311"/>
      <c r="D320" s="312"/>
      <c r="E320" s="311">
        <v>3</v>
      </c>
      <c r="F320" s="312">
        <v>1</v>
      </c>
      <c r="G320" s="304">
        <f t="shared" si="4"/>
        <v>3</v>
      </c>
      <c r="H320" s="305">
        <v>1</v>
      </c>
      <c r="J320" s="306"/>
      <c r="K320" s="306"/>
    </row>
    <row r="321" spans="1:11">
      <c r="A321" s="331" t="s">
        <v>3920</v>
      </c>
      <c r="B321" s="508" t="s">
        <v>3921</v>
      </c>
      <c r="C321" s="311"/>
      <c r="D321" s="312"/>
      <c r="E321" s="311">
        <v>0</v>
      </c>
      <c r="F321" s="312">
        <v>1.2</v>
      </c>
      <c r="G321" s="304">
        <f t="shared" si="4"/>
        <v>0</v>
      </c>
      <c r="H321" s="305">
        <v>1.2</v>
      </c>
      <c r="J321" s="306"/>
      <c r="K321" s="306"/>
    </row>
    <row r="322" spans="1:11">
      <c r="A322" s="331" t="s">
        <v>3922</v>
      </c>
      <c r="B322" s="508" t="s">
        <v>3923</v>
      </c>
      <c r="C322" s="311"/>
      <c r="D322" s="312"/>
      <c r="E322" s="311">
        <v>0</v>
      </c>
      <c r="F322" s="312">
        <v>1.2</v>
      </c>
      <c r="G322" s="304">
        <f t="shared" si="4"/>
        <v>0</v>
      </c>
      <c r="H322" s="305">
        <v>1.2</v>
      </c>
      <c r="J322" s="306"/>
      <c r="K322" s="306"/>
    </row>
    <row r="323" spans="1:11">
      <c r="A323" s="331" t="s">
        <v>3924</v>
      </c>
      <c r="B323" s="508" t="s">
        <v>3925</v>
      </c>
      <c r="C323" s="311"/>
      <c r="D323" s="312"/>
      <c r="E323" s="311">
        <v>0</v>
      </c>
      <c r="F323" s="312">
        <v>2.4</v>
      </c>
      <c r="G323" s="304">
        <f t="shared" si="4"/>
        <v>0</v>
      </c>
      <c r="H323" s="305">
        <v>2.4</v>
      </c>
      <c r="J323" s="306"/>
      <c r="K323" s="306"/>
    </row>
    <row r="324" spans="1:11">
      <c r="A324" s="331" t="s">
        <v>3926</v>
      </c>
      <c r="B324" s="508" t="s">
        <v>3927</v>
      </c>
      <c r="C324" s="311"/>
      <c r="D324" s="312"/>
      <c r="E324" s="311">
        <v>1</v>
      </c>
      <c r="F324" s="312">
        <v>1.2</v>
      </c>
      <c r="G324" s="304">
        <f t="shared" si="4"/>
        <v>1</v>
      </c>
      <c r="H324" s="305">
        <v>1.2</v>
      </c>
      <c r="J324" s="306"/>
      <c r="K324" s="306"/>
    </row>
    <row r="325" spans="1:11">
      <c r="A325" s="331" t="s">
        <v>3928</v>
      </c>
      <c r="B325" s="508" t="s">
        <v>3929</v>
      </c>
      <c r="C325" s="311"/>
      <c r="D325" s="312"/>
      <c r="E325" s="311">
        <v>0</v>
      </c>
      <c r="F325" s="312">
        <v>1</v>
      </c>
      <c r="G325" s="304">
        <f t="shared" si="4"/>
        <v>0</v>
      </c>
      <c r="H325" s="305">
        <v>1</v>
      </c>
      <c r="J325" s="306"/>
      <c r="K325" s="306"/>
    </row>
    <row r="326" spans="1:11">
      <c r="A326" s="331" t="s">
        <v>3930</v>
      </c>
      <c r="B326" s="508" t="s">
        <v>3931</v>
      </c>
      <c r="C326" s="311"/>
      <c r="D326" s="312"/>
      <c r="E326" s="311">
        <v>1</v>
      </c>
      <c r="F326" s="312">
        <v>4.8</v>
      </c>
      <c r="G326" s="304">
        <f t="shared" si="4"/>
        <v>1</v>
      </c>
      <c r="H326" s="305">
        <v>4.8</v>
      </c>
      <c r="J326" s="306"/>
      <c r="K326" s="306"/>
    </row>
    <row r="327" spans="1:11">
      <c r="A327" s="331" t="s">
        <v>3932</v>
      </c>
      <c r="B327" s="508" t="s">
        <v>3933</v>
      </c>
      <c r="C327" s="311"/>
      <c r="D327" s="312"/>
      <c r="E327" s="311">
        <v>2</v>
      </c>
      <c r="F327" s="312">
        <v>3.5999999999999996</v>
      </c>
      <c r="G327" s="304">
        <f t="shared" si="4"/>
        <v>2</v>
      </c>
      <c r="H327" s="305">
        <v>3.5999999999999996</v>
      </c>
      <c r="J327" s="306"/>
      <c r="K327" s="306"/>
    </row>
    <row r="328" spans="1:11">
      <c r="A328" s="331" t="s">
        <v>3934</v>
      </c>
      <c r="B328" s="508" t="s">
        <v>3935</v>
      </c>
      <c r="C328" s="311"/>
      <c r="D328" s="312"/>
      <c r="E328" s="311">
        <v>0</v>
      </c>
      <c r="F328" s="312">
        <v>1</v>
      </c>
      <c r="G328" s="304">
        <f t="shared" si="4"/>
        <v>0</v>
      </c>
      <c r="H328" s="305">
        <v>1</v>
      </c>
      <c r="J328" s="306"/>
      <c r="K328" s="306"/>
    </row>
    <row r="329" spans="1:11">
      <c r="A329" s="331" t="s">
        <v>3936</v>
      </c>
      <c r="B329" s="508" t="s">
        <v>3937</v>
      </c>
      <c r="C329" s="311"/>
      <c r="D329" s="312"/>
      <c r="E329" s="311">
        <v>1</v>
      </c>
      <c r="F329" s="312">
        <v>2.4</v>
      </c>
      <c r="G329" s="304">
        <f t="shared" si="4"/>
        <v>1</v>
      </c>
      <c r="H329" s="305">
        <v>2.4</v>
      </c>
      <c r="J329" s="306"/>
      <c r="K329" s="306"/>
    </row>
    <row r="330" spans="1:11">
      <c r="A330" s="331" t="s">
        <v>3938</v>
      </c>
      <c r="B330" s="508" t="s">
        <v>3939</v>
      </c>
      <c r="C330" s="311"/>
      <c r="D330" s="312"/>
      <c r="E330" s="311">
        <v>0</v>
      </c>
      <c r="F330" s="312">
        <v>1.2</v>
      </c>
      <c r="G330" s="304">
        <f t="shared" si="4"/>
        <v>0</v>
      </c>
      <c r="H330" s="305">
        <v>1.2</v>
      </c>
      <c r="J330" s="306"/>
      <c r="K330" s="306"/>
    </row>
    <row r="331" spans="1:11">
      <c r="A331" s="331" t="s">
        <v>3940</v>
      </c>
      <c r="B331" s="508" t="s">
        <v>3941</v>
      </c>
      <c r="C331" s="311"/>
      <c r="D331" s="312"/>
      <c r="E331" s="311">
        <v>1</v>
      </c>
      <c r="F331" s="312">
        <v>2.4</v>
      </c>
      <c r="G331" s="304">
        <f t="shared" si="4"/>
        <v>1</v>
      </c>
      <c r="H331" s="305">
        <v>2.4</v>
      </c>
      <c r="J331" s="306"/>
      <c r="K331" s="306"/>
    </row>
    <row r="332" spans="1:11">
      <c r="A332" s="332" t="s">
        <v>3942</v>
      </c>
      <c r="B332" s="352" t="s">
        <v>3943</v>
      </c>
      <c r="C332" s="311"/>
      <c r="D332" s="312"/>
      <c r="E332" s="311">
        <v>2</v>
      </c>
      <c r="F332" s="312">
        <v>3.5999999999999996</v>
      </c>
      <c r="G332" s="304">
        <f t="shared" ref="G332:G395" si="5">C332+E332</f>
        <v>2</v>
      </c>
      <c r="H332" s="305">
        <v>3.5999999999999996</v>
      </c>
      <c r="J332" s="306"/>
      <c r="K332" s="306"/>
    </row>
    <row r="333" spans="1:11">
      <c r="A333" s="307" t="s">
        <v>3944</v>
      </c>
      <c r="B333" s="308" t="s">
        <v>3945</v>
      </c>
      <c r="C333" s="311"/>
      <c r="D333" s="312"/>
      <c r="E333" s="311">
        <v>0</v>
      </c>
      <c r="F333" s="312">
        <v>1.2</v>
      </c>
      <c r="G333" s="304">
        <f t="shared" si="5"/>
        <v>0</v>
      </c>
      <c r="H333" s="305">
        <v>1.2</v>
      </c>
      <c r="J333" s="306"/>
      <c r="K333" s="306"/>
    </row>
    <row r="334" spans="1:11">
      <c r="A334" s="332" t="s">
        <v>3946</v>
      </c>
      <c r="B334" s="352" t="s">
        <v>3947</v>
      </c>
      <c r="C334" s="311"/>
      <c r="D334" s="312"/>
      <c r="E334" s="311">
        <v>0</v>
      </c>
      <c r="F334" s="312">
        <v>1.2</v>
      </c>
      <c r="G334" s="304">
        <f t="shared" si="5"/>
        <v>0</v>
      </c>
      <c r="H334" s="305">
        <v>1.2</v>
      </c>
      <c r="J334" s="306"/>
      <c r="K334" s="306"/>
    </row>
    <row r="335" spans="1:11">
      <c r="A335" s="316" t="s">
        <v>3948</v>
      </c>
      <c r="B335" s="317" t="s">
        <v>3949</v>
      </c>
      <c r="C335" s="311"/>
      <c r="D335" s="312"/>
      <c r="E335" s="311">
        <v>1</v>
      </c>
      <c r="F335" s="312">
        <v>14</v>
      </c>
      <c r="G335" s="304">
        <f t="shared" si="5"/>
        <v>1</v>
      </c>
      <c r="H335" s="305">
        <v>14</v>
      </c>
      <c r="J335" s="306"/>
      <c r="K335" s="306"/>
    </row>
    <row r="336" spans="1:11">
      <c r="A336" s="332" t="s">
        <v>3950</v>
      </c>
      <c r="B336" s="352" t="s">
        <v>3951</v>
      </c>
      <c r="C336" s="311"/>
      <c r="D336" s="312"/>
      <c r="E336" s="311">
        <v>15</v>
      </c>
      <c r="F336" s="312">
        <v>32</v>
      </c>
      <c r="G336" s="304">
        <f t="shared" si="5"/>
        <v>15</v>
      </c>
      <c r="H336" s="305">
        <v>32</v>
      </c>
      <c r="J336" s="306"/>
      <c r="K336" s="306"/>
    </row>
    <row r="337" spans="1:11" ht="25.5">
      <c r="A337" s="332" t="s">
        <v>3952</v>
      </c>
      <c r="B337" s="352" t="s">
        <v>3953</v>
      </c>
      <c r="C337" s="311"/>
      <c r="D337" s="312"/>
      <c r="E337" s="311">
        <v>4</v>
      </c>
      <c r="F337" s="312">
        <v>6</v>
      </c>
      <c r="G337" s="304">
        <f t="shared" si="5"/>
        <v>4</v>
      </c>
      <c r="H337" s="305">
        <v>6</v>
      </c>
      <c r="J337" s="306"/>
      <c r="K337" s="306"/>
    </row>
    <row r="338" spans="1:11">
      <c r="A338" s="324" t="s">
        <v>3954</v>
      </c>
      <c r="B338" s="352" t="s">
        <v>3955</v>
      </c>
      <c r="C338" s="311"/>
      <c r="D338" s="312"/>
      <c r="E338" s="311">
        <v>0</v>
      </c>
      <c r="F338" s="312">
        <v>1</v>
      </c>
      <c r="G338" s="304">
        <f t="shared" si="5"/>
        <v>0</v>
      </c>
      <c r="H338" s="305">
        <v>1</v>
      </c>
      <c r="J338" s="306"/>
      <c r="K338" s="306"/>
    </row>
    <row r="339" spans="1:11">
      <c r="A339" s="332" t="s">
        <v>3956</v>
      </c>
      <c r="B339" s="352" t="s">
        <v>3957</v>
      </c>
      <c r="C339" s="311"/>
      <c r="D339" s="312"/>
      <c r="E339" s="311">
        <v>0</v>
      </c>
      <c r="F339" s="312">
        <v>1.2</v>
      </c>
      <c r="G339" s="304">
        <f t="shared" si="5"/>
        <v>0</v>
      </c>
      <c r="H339" s="305">
        <v>1.2</v>
      </c>
      <c r="J339" s="306"/>
      <c r="K339" s="306"/>
    </row>
    <row r="340" spans="1:11" ht="25.5">
      <c r="A340" s="324" t="s">
        <v>3958</v>
      </c>
      <c r="B340" s="352" t="s">
        <v>3959</v>
      </c>
      <c r="C340" s="311"/>
      <c r="D340" s="312"/>
      <c r="E340" s="311">
        <v>1</v>
      </c>
      <c r="F340" s="312">
        <v>1</v>
      </c>
      <c r="G340" s="304">
        <f t="shared" si="5"/>
        <v>1</v>
      </c>
      <c r="H340" s="305">
        <v>1</v>
      </c>
      <c r="J340" s="306"/>
      <c r="K340" s="306"/>
    </row>
    <row r="341" spans="1:11">
      <c r="A341" s="309" t="s">
        <v>3960</v>
      </c>
      <c r="B341" s="310" t="s">
        <v>3961</v>
      </c>
      <c r="C341" s="311"/>
      <c r="D341" s="312"/>
      <c r="E341" s="311">
        <v>0</v>
      </c>
      <c r="F341" s="312">
        <v>1</v>
      </c>
      <c r="G341" s="304">
        <f t="shared" si="5"/>
        <v>0</v>
      </c>
      <c r="H341" s="305">
        <v>1</v>
      </c>
      <c r="J341" s="306"/>
      <c r="K341" s="306"/>
    </row>
    <row r="342" spans="1:11" ht="25.5">
      <c r="A342" s="324" t="s">
        <v>3962</v>
      </c>
      <c r="B342" s="352" t="s">
        <v>3963</v>
      </c>
      <c r="C342" s="311"/>
      <c r="D342" s="312"/>
      <c r="E342" s="311">
        <v>0</v>
      </c>
      <c r="F342" s="312">
        <v>1</v>
      </c>
      <c r="G342" s="304">
        <f t="shared" si="5"/>
        <v>0</v>
      </c>
      <c r="H342" s="305">
        <v>1</v>
      </c>
      <c r="J342" s="306"/>
      <c r="K342" s="306"/>
    </row>
    <row r="343" spans="1:11" ht="38.25">
      <c r="A343" s="324" t="s">
        <v>3964</v>
      </c>
      <c r="B343" s="352" t="s">
        <v>3965</v>
      </c>
      <c r="C343" s="311"/>
      <c r="D343" s="312"/>
      <c r="E343" s="311">
        <v>2</v>
      </c>
      <c r="F343" s="312">
        <v>1</v>
      </c>
      <c r="G343" s="304">
        <f t="shared" si="5"/>
        <v>2</v>
      </c>
      <c r="H343" s="305">
        <v>1</v>
      </c>
      <c r="J343" s="306"/>
      <c r="K343" s="306"/>
    </row>
    <row r="344" spans="1:11">
      <c r="A344" s="307" t="s">
        <v>3966</v>
      </c>
      <c r="B344" s="308" t="s">
        <v>3967</v>
      </c>
      <c r="C344" s="311"/>
      <c r="D344" s="312"/>
      <c r="E344" s="311">
        <v>0</v>
      </c>
      <c r="F344" s="312">
        <v>1</v>
      </c>
      <c r="G344" s="304">
        <f t="shared" si="5"/>
        <v>0</v>
      </c>
      <c r="H344" s="305">
        <v>1</v>
      </c>
      <c r="J344" s="306"/>
      <c r="K344" s="306"/>
    </row>
    <row r="345" spans="1:11">
      <c r="A345" s="324" t="s">
        <v>3968</v>
      </c>
      <c r="B345" s="352" t="s">
        <v>3969</v>
      </c>
      <c r="C345" s="311"/>
      <c r="D345" s="312"/>
      <c r="E345" s="311">
        <v>0</v>
      </c>
      <c r="F345" s="312">
        <v>1.2</v>
      </c>
      <c r="G345" s="304">
        <f t="shared" si="5"/>
        <v>0</v>
      </c>
      <c r="H345" s="305">
        <v>1.2</v>
      </c>
      <c r="J345" s="306"/>
      <c r="K345" s="306"/>
    </row>
    <row r="346" spans="1:11">
      <c r="A346" s="324" t="s">
        <v>3970</v>
      </c>
      <c r="B346" s="352" t="s">
        <v>3971</v>
      </c>
      <c r="C346" s="311"/>
      <c r="D346" s="312"/>
      <c r="E346" s="311">
        <v>0</v>
      </c>
      <c r="F346" s="312">
        <v>1</v>
      </c>
      <c r="G346" s="304">
        <f t="shared" si="5"/>
        <v>0</v>
      </c>
      <c r="H346" s="305">
        <v>1</v>
      </c>
      <c r="J346" s="306"/>
      <c r="K346" s="306"/>
    </row>
    <row r="347" spans="1:11">
      <c r="A347" s="324" t="s">
        <v>3972</v>
      </c>
      <c r="B347" s="352" t="s">
        <v>3973</v>
      </c>
      <c r="C347" s="311"/>
      <c r="D347" s="312"/>
      <c r="E347" s="311">
        <v>1</v>
      </c>
      <c r="F347" s="312">
        <v>1</v>
      </c>
      <c r="G347" s="304">
        <f t="shared" si="5"/>
        <v>1</v>
      </c>
      <c r="H347" s="305">
        <v>1</v>
      </c>
      <c r="J347" s="306"/>
      <c r="K347" s="306"/>
    </row>
    <row r="348" spans="1:11" ht="25.5">
      <c r="A348" s="324" t="s">
        <v>3974</v>
      </c>
      <c r="B348" s="352" t="s">
        <v>3975</v>
      </c>
      <c r="C348" s="311"/>
      <c r="D348" s="312"/>
      <c r="E348" s="311">
        <v>1</v>
      </c>
      <c r="F348" s="312">
        <v>2.4</v>
      </c>
      <c r="G348" s="304">
        <f t="shared" si="5"/>
        <v>1</v>
      </c>
      <c r="H348" s="305">
        <v>2.4</v>
      </c>
      <c r="J348" s="306"/>
      <c r="K348" s="306"/>
    </row>
    <row r="349" spans="1:11" ht="25.5">
      <c r="A349" s="324" t="s">
        <v>3976</v>
      </c>
      <c r="B349" s="352" t="s">
        <v>3977</v>
      </c>
      <c r="C349" s="311"/>
      <c r="D349" s="312"/>
      <c r="E349" s="311">
        <v>0</v>
      </c>
      <c r="F349" s="312">
        <v>1</v>
      </c>
      <c r="G349" s="304">
        <f t="shared" si="5"/>
        <v>0</v>
      </c>
      <c r="H349" s="305">
        <v>1</v>
      </c>
      <c r="J349" s="306"/>
      <c r="K349" s="306"/>
    </row>
    <row r="350" spans="1:11">
      <c r="A350" s="324" t="s">
        <v>3978</v>
      </c>
      <c r="B350" s="352" t="s">
        <v>3979</v>
      </c>
      <c r="C350" s="311"/>
      <c r="D350" s="312"/>
      <c r="E350" s="311">
        <v>0</v>
      </c>
      <c r="F350" s="312">
        <v>2.4</v>
      </c>
      <c r="G350" s="304">
        <f t="shared" si="5"/>
        <v>0</v>
      </c>
      <c r="H350" s="305">
        <v>2.4</v>
      </c>
      <c r="J350" s="306"/>
      <c r="K350" s="306"/>
    </row>
    <row r="351" spans="1:11">
      <c r="A351" s="307" t="s">
        <v>3980</v>
      </c>
      <c r="B351" s="308" t="s">
        <v>3981</v>
      </c>
      <c r="C351" s="311"/>
      <c r="D351" s="312"/>
      <c r="E351" s="311">
        <v>0</v>
      </c>
      <c r="F351" s="312">
        <v>1.2</v>
      </c>
      <c r="G351" s="304">
        <f t="shared" si="5"/>
        <v>0</v>
      </c>
      <c r="H351" s="305">
        <v>1.2</v>
      </c>
      <c r="J351" s="306"/>
      <c r="K351" s="306"/>
    </row>
    <row r="352" spans="1:11" ht="25.5">
      <c r="A352" s="324" t="s">
        <v>3982</v>
      </c>
      <c r="B352" s="352" t="s">
        <v>3983</v>
      </c>
      <c r="C352" s="311"/>
      <c r="D352" s="312"/>
      <c r="E352" s="311">
        <v>0</v>
      </c>
      <c r="F352" s="312">
        <v>1</v>
      </c>
      <c r="G352" s="304">
        <f t="shared" si="5"/>
        <v>0</v>
      </c>
      <c r="H352" s="305">
        <v>1</v>
      </c>
      <c r="J352" s="306"/>
      <c r="K352" s="306"/>
    </row>
    <row r="353" spans="1:11">
      <c r="A353" s="324" t="s">
        <v>3984</v>
      </c>
      <c r="B353" s="352" t="s">
        <v>3985</v>
      </c>
      <c r="C353" s="311"/>
      <c r="D353" s="312"/>
      <c r="E353" s="311">
        <v>2</v>
      </c>
      <c r="F353" s="312">
        <v>4.8</v>
      </c>
      <c r="G353" s="304">
        <f t="shared" si="5"/>
        <v>2</v>
      </c>
      <c r="H353" s="305">
        <v>4.8</v>
      </c>
      <c r="J353" s="306"/>
      <c r="K353" s="306"/>
    </row>
    <row r="354" spans="1:11">
      <c r="A354" s="307" t="s">
        <v>3986</v>
      </c>
      <c r="B354" s="308" t="s">
        <v>3987</v>
      </c>
      <c r="C354" s="311"/>
      <c r="D354" s="312"/>
      <c r="E354" s="311">
        <v>0</v>
      </c>
      <c r="F354" s="312">
        <v>1</v>
      </c>
      <c r="G354" s="304">
        <f t="shared" si="5"/>
        <v>0</v>
      </c>
      <c r="H354" s="305">
        <v>1</v>
      </c>
      <c r="J354" s="306"/>
      <c r="K354" s="306"/>
    </row>
    <row r="355" spans="1:11">
      <c r="A355" s="324" t="s">
        <v>3988</v>
      </c>
      <c r="B355" s="352" t="s">
        <v>3989</v>
      </c>
      <c r="C355" s="311"/>
      <c r="D355" s="312"/>
      <c r="E355" s="311">
        <v>1</v>
      </c>
      <c r="F355" s="312">
        <v>2.4</v>
      </c>
      <c r="G355" s="304">
        <f t="shared" si="5"/>
        <v>1</v>
      </c>
      <c r="H355" s="305">
        <v>2.4</v>
      </c>
      <c r="J355" s="306"/>
      <c r="K355" s="306"/>
    </row>
    <row r="356" spans="1:11">
      <c r="A356" s="324" t="s">
        <v>3990</v>
      </c>
      <c r="B356" s="352" t="s">
        <v>3991</v>
      </c>
      <c r="C356" s="311"/>
      <c r="D356" s="312"/>
      <c r="E356" s="311">
        <v>0</v>
      </c>
      <c r="F356" s="312">
        <v>1.2</v>
      </c>
      <c r="G356" s="304">
        <f t="shared" si="5"/>
        <v>0</v>
      </c>
      <c r="H356" s="305">
        <v>1.2</v>
      </c>
      <c r="J356" s="306"/>
      <c r="K356" s="306"/>
    </row>
    <row r="357" spans="1:11">
      <c r="A357" s="324" t="s">
        <v>3992</v>
      </c>
      <c r="B357" s="352" t="s">
        <v>3993</v>
      </c>
      <c r="C357" s="311"/>
      <c r="D357" s="312"/>
      <c r="E357" s="311">
        <v>0</v>
      </c>
      <c r="F357" s="312">
        <v>1.2</v>
      </c>
      <c r="G357" s="304">
        <f t="shared" si="5"/>
        <v>0</v>
      </c>
      <c r="H357" s="305">
        <v>1.2</v>
      </c>
      <c r="J357" s="306"/>
      <c r="K357" s="306"/>
    </row>
    <row r="358" spans="1:11">
      <c r="A358" s="324" t="s">
        <v>3994</v>
      </c>
      <c r="B358" s="352" t="s">
        <v>3995</v>
      </c>
      <c r="C358" s="311"/>
      <c r="D358" s="312"/>
      <c r="E358" s="311">
        <v>0</v>
      </c>
      <c r="F358" s="312">
        <v>2.4</v>
      </c>
      <c r="G358" s="304">
        <f t="shared" si="5"/>
        <v>0</v>
      </c>
      <c r="H358" s="305">
        <v>2.4</v>
      </c>
      <c r="J358" s="306"/>
      <c r="K358" s="306"/>
    </row>
    <row r="359" spans="1:11">
      <c r="A359" s="324" t="s">
        <v>3996</v>
      </c>
      <c r="B359" s="352" t="s">
        <v>3997</v>
      </c>
      <c r="C359" s="311"/>
      <c r="D359" s="312"/>
      <c r="E359" s="311">
        <v>0</v>
      </c>
      <c r="F359" s="312">
        <v>1.2</v>
      </c>
      <c r="G359" s="304">
        <f t="shared" si="5"/>
        <v>0</v>
      </c>
      <c r="H359" s="305">
        <v>1.2</v>
      </c>
      <c r="J359" s="306"/>
      <c r="K359" s="306"/>
    </row>
    <row r="360" spans="1:11" ht="25.5">
      <c r="A360" s="324" t="s">
        <v>3998</v>
      </c>
      <c r="B360" s="352" t="s">
        <v>3999</v>
      </c>
      <c r="C360" s="311"/>
      <c r="D360" s="312"/>
      <c r="E360" s="311">
        <v>0</v>
      </c>
      <c r="F360" s="312">
        <v>1.2</v>
      </c>
      <c r="G360" s="304">
        <f t="shared" si="5"/>
        <v>0</v>
      </c>
      <c r="H360" s="305">
        <v>1.2</v>
      </c>
      <c r="J360" s="306"/>
      <c r="K360" s="306"/>
    </row>
    <row r="361" spans="1:11" ht="25.5">
      <c r="A361" s="332" t="s">
        <v>4000</v>
      </c>
      <c r="B361" s="352" t="s">
        <v>4001</v>
      </c>
      <c r="C361" s="311"/>
      <c r="D361" s="312"/>
      <c r="E361" s="311">
        <v>4</v>
      </c>
      <c r="F361" s="312">
        <v>7.1999999999999993</v>
      </c>
      <c r="G361" s="304">
        <f t="shared" si="5"/>
        <v>4</v>
      </c>
      <c r="H361" s="305">
        <v>7.1999999999999993</v>
      </c>
      <c r="J361" s="306"/>
      <c r="K361" s="306"/>
    </row>
    <row r="362" spans="1:11">
      <c r="A362" s="307" t="s">
        <v>4002</v>
      </c>
      <c r="B362" s="352" t="s">
        <v>4003</v>
      </c>
      <c r="C362" s="311"/>
      <c r="D362" s="312"/>
      <c r="E362" s="311">
        <v>0</v>
      </c>
      <c r="F362" s="312">
        <v>1</v>
      </c>
      <c r="G362" s="304">
        <f t="shared" si="5"/>
        <v>0</v>
      </c>
      <c r="H362" s="305">
        <v>1</v>
      </c>
      <c r="J362" s="306"/>
      <c r="K362" s="306"/>
    </row>
    <row r="363" spans="1:11">
      <c r="A363" s="307" t="s">
        <v>4004</v>
      </c>
      <c r="B363" s="308" t="s">
        <v>4005</v>
      </c>
      <c r="C363" s="311"/>
      <c r="D363" s="312"/>
      <c r="E363" s="311">
        <v>0</v>
      </c>
      <c r="F363" s="312">
        <v>2.4</v>
      </c>
      <c r="G363" s="304">
        <f t="shared" si="5"/>
        <v>0</v>
      </c>
      <c r="H363" s="305">
        <v>2.4</v>
      </c>
      <c r="J363" s="306"/>
      <c r="K363" s="306"/>
    </row>
    <row r="364" spans="1:11">
      <c r="A364" s="326" t="s">
        <v>4006</v>
      </c>
      <c r="B364" s="310" t="s">
        <v>4007</v>
      </c>
      <c r="C364" s="311"/>
      <c r="D364" s="312"/>
      <c r="E364" s="311">
        <v>2</v>
      </c>
      <c r="F364" s="312">
        <v>2.4</v>
      </c>
      <c r="G364" s="304">
        <f t="shared" si="5"/>
        <v>2</v>
      </c>
      <c r="H364" s="305">
        <v>2.4</v>
      </c>
      <c r="J364" s="306"/>
      <c r="K364" s="306"/>
    </row>
    <row r="365" spans="1:11" ht="25.5">
      <c r="A365" s="326" t="s">
        <v>4008</v>
      </c>
      <c r="B365" s="310" t="s">
        <v>4009</v>
      </c>
      <c r="C365" s="311"/>
      <c r="D365" s="312"/>
      <c r="E365" s="311">
        <v>0</v>
      </c>
      <c r="F365" s="312">
        <v>2.4</v>
      </c>
      <c r="G365" s="304">
        <f t="shared" si="5"/>
        <v>0</v>
      </c>
      <c r="H365" s="305">
        <v>2.4</v>
      </c>
      <c r="J365" s="306"/>
      <c r="K365" s="306"/>
    </row>
    <row r="366" spans="1:11">
      <c r="A366" s="326" t="s">
        <v>4010</v>
      </c>
      <c r="B366" s="310" t="s">
        <v>4011</v>
      </c>
      <c r="C366" s="311"/>
      <c r="D366" s="312"/>
      <c r="E366" s="311">
        <v>0</v>
      </c>
      <c r="F366" s="312">
        <v>1</v>
      </c>
      <c r="G366" s="304">
        <f t="shared" si="5"/>
        <v>0</v>
      </c>
      <c r="H366" s="305">
        <v>1</v>
      </c>
      <c r="J366" s="306"/>
      <c r="K366" s="306"/>
    </row>
    <row r="367" spans="1:11">
      <c r="A367" s="326" t="s">
        <v>4012</v>
      </c>
      <c r="B367" s="310" t="s">
        <v>4013</v>
      </c>
      <c r="C367" s="311"/>
      <c r="D367" s="312"/>
      <c r="E367" s="311">
        <v>0</v>
      </c>
      <c r="F367" s="312">
        <v>1.2</v>
      </c>
      <c r="G367" s="304">
        <f t="shared" si="5"/>
        <v>0</v>
      </c>
      <c r="H367" s="305">
        <v>1.2</v>
      </c>
      <c r="J367" s="306"/>
      <c r="K367" s="306"/>
    </row>
    <row r="368" spans="1:11">
      <c r="A368" s="307" t="s">
        <v>4014</v>
      </c>
      <c r="B368" s="352" t="s">
        <v>4015</v>
      </c>
      <c r="C368" s="311"/>
      <c r="D368" s="312"/>
      <c r="E368" s="311">
        <v>2</v>
      </c>
      <c r="F368" s="312">
        <v>3.5999999999999996</v>
      </c>
      <c r="G368" s="304">
        <f t="shared" si="5"/>
        <v>2</v>
      </c>
      <c r="H368" s="305">
        <v>3.5999999999999996</v>
      </c>
      <c r="J368" s="306"/>
      <c r="K368" s="306"/>
    </row>
    <row r="369" spans="1:11">
      <c r="A369" s="307" t="s">
        <v>4016</v>
      </c>
      <c r="B369" s="352" t="s">
        <v>4017</v>
      </c>
      <c r="C369" s="311"/>
      <c r="D369" s="312"/>
      <c r="E369" s="311">
        <v>0</v>
      </c>
      <c r="F369" s="312">
        <v>1</v>
      </c>
      <c r="G369" s="304">
        <f t="shared" si="5"/>
        <v>0</v>
      </c>
      <c r="H369" s="305">
        <v>1</v>
      </c>
      <c r="J369" s="306"/>
      <c r="K369" s="306"/>
    </row>
    <row r="370" spans="1:11">
      <c r="A370" s="324" t="s">
        <v>4018</v>
      </c>
      <c r="B370" s="352" t="s">
        <v>4019</v>
      </c>
      <c r="C370" s="311"/>
      <c r="D370" s="312"/>
      <c r="E370" s="311">
        <v>0</v>
      </c>
      <c r="F370" s="312">
        <v>1</v>
      </c>
      <c r="G370" s="304">
        <f t="shared" si="5"/>
        <v>0</v>
      </c>
      <c r="H370" s="305">
        <v>1</v>
      </c>
      <c r="J370" s="306"/>
      <c r="K370" s="306"/>
    </row>
    <row r="371" spans="1:11" ht="25.5">
      <c r="A371" s="324" t="s">
        <v>4020</v>
      </c>
      <c r="B371" s="352" t="s">
        <v>3983</v>
      </c>
      <c r="C371" s="311"/>
      <c r="D371" s="312"/>
      <c r="E371" s="311">
        <v>0</v>
      </c>
      <c r="F371" s="312">
        <v>1.2</v>
      </c>
      <c r="G371" s="304">
        <f t="shared" si="5"/>
        <v>0</v>
      </c>
      <c r="H371" s="305">
        <v>1.2</v>
      </c>
      <c r="J371" s="306"/>
      <c r="K371" s="306"/>
    </row>
    <row r="372" spans="1:11">
      <c r="A372" s="324" t="s">
        <v>4021</v>
      </c>
      <c r="B372" s="352" t="s">
        <v>4022</v>
      </c>
      <c r="C372" s="311"/>
      <c r="D372" s="312"/>
      <c r="E372" s="311">
        <v>0</v>
      </c>
      <c r="F372" s="312">
        <v>1.2</v>
      </c>
      <c r="G372" s="304">
        <f t="shared" si="5"/>
        <v>0</v>
      </c>
      <c r="H372" s="305">
        <v>1.2</v>
      </c>
      <c r="J372" s="306"/>
      <c r="K372" s="306"/>
    </row>
    <row r="373" spans="1:11">
      <c r="A373" s="324" t="s">
        <v>4023</v>
      </c>
      <c r="B373" s="352" t="s">
        <v>4024</v>
      </c>
      <c r="C373" s="311"/>
      <c r="D373" s="312"/>
      <c r="E373" s="311">
        <v>7</v>
      </c>
      <c r="F373" s="312">
        <v>12</v>
      </c>
      <c r="G373" s="304">
        <f t="shared" si="5"/>
        <v>7</v>
      </c>
      <c r="H373" s="305">
        <v>12</v>
      </c>
      <c r="J373" s="306"/>
      <c r="K373" s="306"/>
    </row>
    <row r="374" spans="1:11">
      <c r="A374" s="307" t="s">
        <v>4025</v>
      </c>
      <c r="B374" s="352" t="s">
        <v>4026</v>
      </c>
      <c r="C374" s="311"/>
      <c r="D374" s="312"/>
      <c r="E374" s="311">
        <v>0</v>
      </c>
      <c r="F374" s="312">
        <v>1.2</v>
      </c>
      <c r="G374" s="304">
        <f t="shared" si="5"/>
        <v>0</v>
      </c>
      <c r="H374" s="305">
        <v>1.2</v>
      </c>
      <c r="J374" s="306"/>
      <c r="K374" s="306"/>
    </row>
    <row r="375" spans="1:11">
      <c r="A375" s="307" t="s">
        <v>4027</v>
      </c>
      <c r="B375" s="352" t="s">
        <v>4028</v>
      </c>
      <c r="C375" s="311"/>
      <c r="D375" s="312"/>
      <c r="E375" s="311">
        <v>0</v>
      </c>
      <c r="F375" s="312">
        <v>1.2</v>
      </c>
      <c r="G375" s="304">
        <f t="shared" si="5"/>
        <v>0</v>
      </c>
      <c r="H375" s="305">
        <v>1.2</v>
      </c>
      <c r="J375" s="306"/>
      <c r="K375" s="306"/>
    </row>
    <row r="376" spans="1:11">
      <c r="A376" s="307" t="s">
        <v>4029</v>
      </c>
      <c r="B376" s="308" t="s">
        <v>4030</v>
      </c>
      <c r="C376" s="311"/>
      <c r="D376" s="312"/>
      <c r="E376" s="311">
        <v>0</v>
      </c>
      <c r="F376" s="312">
        <v>1</v>
      </c>
      <c r="G376" s="304">
        <f t="shared" si="5"/>
        <v>0</v>
      </c>
      <c r="H376" s="305">
        <v>1</v>
      </c>
      <c r="J376" s="306"/>
      <c r="K376" s="306"/>
    </row>
    <row r="377" spans="1:11" ht="25.5">
      <c r="A377" s="324" t="s">
        <v>4031</v>
      </c>
      <c r="B377" s="352" t="s">
        <v>4032</v>
      </c>
      <c r="C377" s="311"/>
      <c r="D377" s="312"/>
      <c r="E377" s="311">
        <v>0</v>
      </c>
      <c r="F377" s="312">
        <v>1</v>
      </c>
      <c r="G377" s="304">
        <f t="shared" si="5"/>
        <v>0</v>
      </c>
      <c r="H377" s="305">
        <v>1</v>
      </c>
      <c r="J377" s="306"/>
      <c r="K377" s="306"/>
    </row>
    <row r="378" spans="1:11">
      <c r="A378" s="324" t="s">
        <v>4033</v>
      </c>
      <c r="B378" s="352" t="s">
        <v>4034</v>
      </c>
      <c r="C378" s="311"/>
      <c r="D378" s="312"/>
      <c r="E378" s="311">
        <v>0</v>
      </c>
      <c r="F378" s="312">
        <v>1</v>
      </c>
      <c r="G378" s="304">
        <f t="shared" si="5"/>
        <v>0</v>
      </c>
      <c r="H378" s="305">
        <v>1</v>
      </c>
      <c r="J378" s="306"/>
      <c r="K378" s="306"/>
    </row>
    <row r="379" spans="1:11">
      <c r="A379" s="324" t="s">
        <v>4035</v>
      </c>
      <c r="B379" s="352" t="s">
        <v>4036</v>
      </c>
      <c r="C379" s="311"/>
      <c r="D379" s="312"/>
      <c r="E379" s="311">
        <v>3</v>
      </c>
      <c r="F379" s="312">
        <v>18</v>
      </c>
      <c r="G379" s="304">
        <f t="shared" si="5"/>
        <v>3</v>
      </c>
      <c r="H379" s="305">
        <v>18</v>
      </c>
      <c r="J379" s="306"/>
      <c r="K379" s="306"/>
    </row>
    <row r="380" spans="1:11">
      <c r="A380" s="324" t="s">
        <v>4037</v>
      </c>
      <c r="B380" s="352" t="s">
        <v>4038</v>
      </c>
      <c r="C380" s="311"/>
      <c r="D380" s="312"/>
      <c r="E380" s="311">
        <v>0</v>
      </c>
      <c r="F380" s="312">
        <v>1</v>
      </c>
      <c r="G380" s="304">
        <f t="shared" si="5"/>
        <v>0</v>
      </c>
      <c r="H380" s="305">
        <v>1</v>
      </c>
      <c r="J380" s="306"/>
      <c r="K380" s="306"/>
    </row>
    <row r="381" spans="1:11">
      <c r="A381" s="324" t="s">
        <v>4039</v>
      </c>
      <c r="B381" s="352" t="s">
        <v>4040</v>
      </c>
      <c r="C381" s="311"/>
      <c r="D381" s="312"/>
      <c r="E381" s="311">
        <v>0</v>
      </c>
      <c r="F381" s="312">
        <v>1</v>
      </c>
      <c r="G381" s="304">
        <f t="shared" si="5"/>
        <v>0</v>
      </c>
      <c r="H381" s="305">
        <v>1</v>
      </c>
      <c r="J381" s="306"/>
      <c r="K381" s="306"/>
    </row>
    <row r="382" spans="1:11">
      <c r="A382" s="324" t="s">
        <v>4041</v>
      </c>
      <c r="B382" s="352" t="s">
        <v>4042</v>
      </c>
      <c r="C382" s="311"/>
      <c r="D382" s="312"/>
      <c r="E382" s="311">
        <v>0</v>
      </c>
      <c r="F382" s="312">
        <v>1</v>
      </c>
      <c r="G382" s="304">
        <f t="shared" si="5"/>
        <v>0</v>
      </c>
      <c r="H382" s="305">
        <v>1</v>
      </c>
      <c r="J382" s="306"/>
      <c r="K382" s="306"/>
    </row>
    <row r="383" spans="1:11">
      <c r="A383" s="309" t="s">
        <v>4043</v>
      </c>
      <c r="B383" s="310" t="s">
        <v>4044</v>
      </c>
      <c r="C383" s="311"/>
      <c r="D383" s="312"/>
      <c r="E383" s="311">
        <v>0</v>
      </c>
      <c r="F383" s="312">
        <v>1</v>
      </c>
      <c r="G383" s="304">
        <f t="shared" si="5"/>
        <v>0</v>
      </c>
      <c r="H383" s="305">
        <v>1</v>
      </c>
      <c r="J383" s="306"/>
      <c r="K383" s="306"/>
    </row>
    <row r="384" spans="1:11">
      <c r="A384" s="324" t="s">
        <v>4045</v>
      </c>
      <c r="B384" s="352" t="s">
        <v>4046</v>
      </c>
      <c r="C384" s="311"/>
      <c r="D384" s="312"/>
      <c r="E384" s="311">
        <v>0</v>
      </c>
      <c r="F384" s="312">
        <v>1</v>
      </c>
      <c r="G384" s="304">
        <f t="shared" si="5"/>
        <v>0</v>
      </c>
      <c r="H384" s="305">
        <v>1</v>
      </c>
      <c r="J384" s="306"/>
      <c r="K384" s="306"/>
    </row>
    <row r="385" spans="1:11">
      <c r="A385" s="332" t="s">
        <v>4047</v>
      </c>
      <c r="B385" s="353" t="s">
        <v>4048</v>
      </c>
      <c r="C385" s="311"/>
      <c r="D385" s="312"/>
      <c r="E385" s="311">
        <v>0</v>
      </c>
      <c r="F385" s="312">
        <v>1</v>
      </c>
      <c r="G385" s="304">
        <f t="shared" si="5"/>
        <v>0</v>
      </c>
      <c r="H385" s="305">
        <v>1</v>
      </c>
      <c r="J385" s="306"/>
      <c r="K385" s="306"/>
    </row>
    <row r="386" spans="1:11" ht="25.5">
      <c r="A386" s="307" t="s">
        <v>4049</v>
      </c>
      <c r="B386" s="308" t="s">
        <v>4050</v>
      </c>
      <c r="C386" s="311"/>
      <c r="D386" s="312"/>
      <c r="E386" s="311">
        <v>0</v>
      </c>
      <c r="F386" s="312">
        <v>1.2</v>
      </c>
      <c r="G386" s="304">
        <f t="shared" si="5"/>
        <v>0</v>
      </c>
      <c r="H386" s="305">
        <v>1.2</v>
      </c>
      <c r="J386" s="306"/>
      <c r="K386" s="306"/>
    </row>
    <row r="387" spans="1:11" ht="25.5">
      <c r="A387" s="326" t="s">
        <v>4051</v>
      </c>
      <c r="B387" s="310" t="s">
        <v>4052</v>
      </c>
      <c r="C387" s="311"/>
      <c r="D387" s="312"/>
      <c r="E387" s="311">
        <v>0</v>
      </c>
      <c r="F387" s="312">
        <v>1.2</v>
      </c>
      <c r="G387" s="304">
        <f t="shared" si="5"/>
        <v>0</v>
      </c>
      <c r="H387" s="305">
        <v>1.2</v>
      </c>
      <c r="J387" s="306"/>
      <c r="K387" s="306"/>
    </row>
    <row r="388" spans="1:11">
      <c r="A388" s="307" t="s">
        <v>4053</v>
      </c>
      <c r="B388" s="308" t="s">
        <v>4054</v>
      </c>
      <c r="C388" s="311"/>
      <c r="D388" s="312"/>
      <c r="E388" s="311">
        <v>0</v>
      </c>
      <c r="F388" s="312">
        <v>1</v>
      </c>
      <c r="G388" s="304">
        <f t="shared" si="5"/>
        <v>0</v>
      </c>
      <c r="H388" s="305">
        <v>1</v>
      </c>
      <c r="J388" s="306"/>
      <c r="K388" s="306"/>
    </row>
    <row r="389" spans="1:11">
      <c r="A389" s="307" t="s">
        <v>4055</v>
      </c>
      <c r="B389" s="308" t="s">
        <v>4056</v>
      </c>
      <c r="C389" s="311"/>
      <c r="D389" s="312"/>
      <c r="E389" s="311">
        <v>0</v>
      </c>
      <c r="F389" s="312">
        <v>1.2</v>
      </c>
      <c r="G389" s="304">
        <f t="shared" si="5"/>
        <v>0</v>
      </c>
      <c r="H389" s="305">
        <v>1.2</v>
      </c>
      <c r="J389" s="306"/>
      <c r="K389" s="306"/>
    </row>
    <row r="390" spans="1:11">
      <c r="A390" s="307" t="s">
        <v>4057</v>
      </c>
      <c r="B390" s="308" t="s">
        <v>4058</v>
      </c>
      <c r="C390" s="311"/>
      <c r="D390" s="312"/>
      <c r="E390" s="311">
        <v>0</v>
      </c>
      <c r="F390" s="312">
        <v>1.2</v>
      </c>
      <c r="G390" s="304">
        <f t="shared" si="5"/>
        <v>0</v>
      </c>
      <c r="H390" s="305">
        <v>1.2</v>
      </c>
      <c r="J390" s="306"/>
      <c r="K390" s="306"/>
    </row>
    <row r="391" spans="1:11">
      <c r="A391" s="307" t="s">
        <v>4059</v>
      </c>
      <c r="B391" s="308" t="s">
        <v>4060</v>
      </c>
      <c r="C391" s="311"/>
      <c r="D391" s="312"/>
      <c r="E391" s="311">
        <v>0</v>
      </c>
      <c r="F391" s="312">
        <v>2.4</v>
      </c>
      <c r="G391" s="304">
        <f t="shared" si="5"/>
        <v>0</v>
      </c>
      <c r="H391" s="305">
        <v>2.4</v>
      </c>
      <c r="J391" s="306"/>
      <c r="K391" s="306"/>
    </row>
    <row r="392" spans="1:11">
      <c r="A392" s="307" t="s">
        <v>4061</v>
      </c>
      <c r="B392" s="308" t="s">
        <v>4062</v>
      </c>
      <c r="C392" s="311"/>
      <c r="D392" s="312"/>
      <c r="E392" s="311">
        <v>0</v>
      </c>
      <c r="F392" s="312">
        <v>1.2</v>
      </c>
      <c r="G392" s="304">
        <f t="shared" si="5"/>
        <v>0</v>
      </c>
      <c r="H392" s="305">
        <v>1.2</v>
      </c>
      <c r="J392" s="306"/>
      <c r="K392" s="306"/>
    </row>
    <row r="393" spans="1:11" ht="15" customHeight="1">
      <c r="A393" s="307" t="s">
        <v>4063</v>
      </c>
      <c r="B393" s="308" t="s">
        <v>4064</v>
      </c>
      <c r="C393" s="311"/>
      <c r="D393" s="312"/>
      <c r="E393" s="311">
        <v>1</v>
      </c>
      <c r="F393" s="312">
        <v>4.8</v>
      </c>
      <c r="G393" s="304">
        <f t="shared" si="5"/>
        <v>1</v>
      </c>
      <c r="H393" s="305">
        <v>4.8</v>
      </c>
      <c r="J393" s="306"/>
      <c r="K393" s="306"/>
    </row>
    <row r="394" spans="1:11">
      <c r="A394" s="324" t="s">
        <v>4065</v>
      </c>
      <c r="B394" s="352" t="s">
        <v>4066</v>
      </c>
      <c r="C394" s="311"/>
      <c r="D394" s="312"/>
      <c r="E394" s="311">
        <v>1</v>
      </c>
      <c r="F394" s="312">
        <v>2.4</v>
      </c>
      <c r="G394" s="304">
        <f t="shared" si="5"/>
        <v>1</v>
      </c>
      <c r="H394" s="305">
        <v>2.4</v>
      </c>
      <c r="J394" s="306"/>
      <c r="K394" s="306"/>
    </row>
    <row r="395" spans="1:11">
      <c r="A395" s="324" t="s">
        <v>4067</v>
      </c>
      <c r="B395" s="352" t="s">
        <v>4068</v>
      </c>
      <c r="C395" s="311"/>
      <c r="D395" s="312"/>
      <c r="E395" s="311">
        <v>0</v>
      </c>
      <c r="F395" s="312">
        <v>1</v>
      </c>
      <c r="G395" s="304">
        <f t="shared" si="5"/>
        <v>0</v>
      </c>
      <c r="H395" s="305">
        <v>1</v>
      </c>
      <c r="J395" s="306"/>
      <c r="K395" s="306"/>
    </row>
    <row r="396" spans="1:11">
      <c r="A396" s="324" t="s">
        <v>4069</v>
      </c>
      <c r="B396" s="352" t="s">
        <v>4070</v>
      </c>
      <c r="C396" s="311"/>
      <c r="D396" s="312"/>
      <c r="E396" s="311">
        <v>0</v>
      </c>
      <c r="F396" s="312">
        <v>1.2</v>
      </c>
      <c r="G396" s="304">
        <f t="shared" ref="G396:G459" si="6">C396+E396</f>
        <v>0</v>
      </c>
      <c r="H396" s="305">
        <v>1.2</v>
      </c>
      <c r="J396" s="306"/>
      <c r="K396" s="306"/>
    </row>
    <row r="397" spans="1:11">
      <c r="A397" s="324" t="s">
        <v>4071</v>
      </c>
      <c r="B397" s="352" t="s">
        <v>4072</v>
      </c>
      <c r="C397" s="311"/>
      <c r="D397" s="312"/>
      <c r="E397" s="311">
        <v>1</v>
      </c>
      <c r="F397" s="312">
        <v>1.2</v>
      </c>
      <c r="G397" s="304">
        <f t="shared" si="6"/>
        <v>1</v>
      </c>
      <c r="H397" s="305">
        <v>1.2</v>
      </c>
      <c r="J397" s="306"/>
      <c r="K397" s="306"/>
    </row>
    <row r="398" spans="1:11">
      <c r="A398" s="324" t="s">
        <v>4073</v>
      </c>
      <c r="B398" s="352" t="s">
        <v>4074</v>
      </c>
      <c r="C398" s="311"/>
      <c r="D398" s="312"/>
      <c r="E398" s="311">
        <v>0</v>
      </c>
      <c r="F398" s="312">
        <v>1.2</v>
      </c>
      <c r="G398" s="304">
        <f t="shared" si="6"/>
        <v>0</v>
      </c>
      <c r="H398" s="305">
        <v>1.2</v>
      </c>
      <c r="J398" s="306"/>
      <c r="K398" s="306"/>
    </row>
    <row r="399" spans="1:11">
      <c r="A399" s="324" t="s">
        <v>4075</v>
      </c>
      <c r="B399" s="352" t="s">
        <v>4076</v>
      </c>
      <c r="C399" s="311"/>
      <c r="D399" s="312"/>
      <c r="E399" s="311">
        <v>0</v>
      </c>
      <c r="F399" s="312">
        <v>1</v>
      </c>
      <c r="G399" s="304">
        <f t="shared" si="6"/>
        <v>0</v>
      </c>
      <c r="H399" s="305">
        <v>1</v>
      </c>
      <c r="J399" s="306"/>
      <c r="K399" s="306"/>
    </row>
    <row r="400" spans="1:11" ht="13.5" customHeight="1">
      <c r="A400" s="324" t="s">
        <v>4077</v>
      </c>
      <c r="B400" s="352" t="s">
        <v>4078</v>
      </c>
      <c r="C400" s="311"/>
      <c r="D400" s="312"/>
      <c r="E400" s="311">
        <v>1</v>
      </c>
      <c r="F400" s="312">
        <v>2.4</v>
      </c>
      <c r="G400" s="304">
        <f t="shared" si="6"/>
        <v>1</v>
      </c>
      <c r="H400" s="305">
        <v>2.4</v>
      </c>
      <c r="J400" s="306"/>
      <c r="K400" s="306"/>
    </row>
    <row r="401" spans="1:11">
      <c r="A401" s="332" t="s">
        <v>4079</v>
      </c>
      <c r="B401" s="353" t="s">
        <v>4080</v>
      </c>
      <c r="C401" s="311"/>
      <c r="D401" s="312"/>
      <c r="E401" s="311">
        <v>1</v>
      </c>
      <c r="F401" s="312">
        <v>1</v>
      </c>
      <c r="G401" s="304">
        <f t="shared" si="6"/>
        <v>1</v>
      </c>
      <c r="H401" s="305">
        <v>1</v>
      </c>
      <c r="J401" s="306"/>
      <c r="K401" s="306"/>
    </row>
    <row r="402" spans="1:11">
      <c r="A402" s="324" t="s">
        <v>4081</v>
      </c>
      <c r="B402" s="352" t="s">
        <v>4082</v>
      </c>
      <c r="C402" s="311"/>
      <c r="D402" s="312"/>
      <c r="E402" s="311">
        <v>1</v>
      </c>
      <c r="F402" s="312">
        <v>1</v>
      </c>
      <c r="G402" s="304">
        <f t="shared" si="6"/>
        <v>1</v>
      </c>
      <c r="H402" s="305">
        <v>1</v>
      </c>
      <c r="J402" s="306"/>
      <c r="K402" s="306"/>
    </row>
    <row r="403" spans="1:11" ht="25.5">
      <c r="A403" s="324" t="s">
        <v>4083</v>
      </c>
      <c r="B403" s="352" t="s">
        <v>4084</v>
      </c>
      <c r="C403" s="311"/>
      <c r="D403" s="312"/>
      <c r="E403" s="311">
        <v>0</v>
      </c>
      <c r="F403" s="312">
        <v>1</v>
      </c>
      <c r="G403" s="304">
        <f t="shared" si="6"/>
        <v>0</v>
      </c>
      <c r="H403" s="305">
        <v>1</v>
      </c>
      <c r="J403" s="306"/>
      <c r="K403" s="306"/>
    </row>
    <row r="404" spans="1:11">
      <c r="A404" s="324" t="s">
        <v>4085</v>
      </c>
      <c r="B404" s="352" t="s">
        <v>4086</v>
      </c>
      <c r="C404" s="311"/>
      <c r="D404" s="312"/>
      <c r="E404" s="311">
        <v>9</v>
      </c>
      <c r="F404" s="312">
        <v>22</v>
      </c>
      <c r="G404" s="304">
        <f t="shared" si="6"/>
        <v>9</v>
      </c>
      <c r="H404" s="305">
        <v>22</v>
      </c>
      <c r="J404" s="306"/>
      <c r="K404" s="306"/>
    </row>
    <row r="405" spans="1:11">
      <c r="A405" s="324" t="s">
        <v>4087</v>
      </c>
      <c r="B405" s="352" t="s">
        <v>4088</v>
      </c>
      <c r="C405" s="311"/>
      <c r="D405" s="312"/>
      <c r="E405" s="311">
        <v>21</v>
      </c>
      <c r="F405" s="312">
        <v>25</v>
      </c>
      <c r="G405" s="304">
        <f t="shared" si="6"/>
        <v>21</v>
      </c>
      <c r="H405" s="305">
        <v>25</v>
      </c>
      <c r="J405" s="306"/>
      <c r="K405" s="306"/>
    </row>
    <row r="406" spans="1:11">
      <c r="A406" s="324" t="s">
        <v>4089</v>
      </c>
      <c r="B406" s="352" t="s">
        <v>4090</v>
      </c>
      <c r="C406" s="311"/>
      <c r="D406" s="312"/>
      <c r="E406" s="311">
        <v>0</v>
      </c>
      <c r="F406" s="312">
        <v>2.4</v>
      </c>
      <c r="G406" s="304">
        <f t="shared" si="6"/>
        <v>0</v>
      </c>
      <c r="H406" s="305">
        <v>2.4</v>
      </c>
      <c r="J406" s="306"/>
      <c r="K406" s="306"/>
    </row>
    <row r="407" spans="1:11">
      <c r="A407" s="324" t="s">
        <v>4091</v>
      </c>
      <c r="B407" s="352" t="s">
        <v>4092</v>
      </c>
      <c r="C407" s="311"/>
      <c r="D407" s="312"/>
      <c r="E407" s="311">
        <v>0</v>
      </c>
      <c r="F407" s="312">
        <v>6</v>
      </c>
      <c r="G407" s="304">
        <f t="shared" si="6"/>
        <v>0</v>
      </c>
      <c r="H407" s="305">
        <v>6</v>
      </c>
      <c r="J407" s="306"/>
      <c r="K407" s="306"/>
    </row>
    <row r="408" spans="1:11">
      <c r="A408" s="324" t="s">
        <v>4093</v>
      </c>
      <c r="B408" s="352" t="s">
        <v>4094</v>
      </c>
      <c r="C408" s="311"/>
      <c r="D408" s="312"/>
      <c r="E408" s="311">
        <v>20</v>
      </c>
      <c r="F408" s="312">
        <v>40</v>
      </c>
      <c r="G408" s="304">
        <f t="shared" si="6"/>
        <v>20</v>
      </c>
      <c r="H408" s="305">
        <v>40</v>
      </c>
      <c r="J408" s="306"/>
      <c r="K408" s="306"/>
    </row>
    <row r="409" spans="1:11">
      <c r="A409" s="324" t="s">
        <v>4095</v>
      </c>
      <c r="B409" s="352" t="s">
        <v>4096</v>
      </c>
      <c r="C409" s="311"/>
      <c r="D409" s="312"/>
      <c r="E409" s="311">
        <v>3</v>
      </c>
      <c r="F409" s="312">
        <v>1.2</v>
      </c>
      <c r="G409" s="304">
        <f t="shared" si="6"/>
        <v>3</v>
      </c>
      <c r="H409" s="305">
        <v>1.2</v>
      </c>
      <c r="J409" s="306"/>
      <c r="K409" s="306"/>
    </row>
    <row r="410" spans="1:11">
      <c r="A410" s="324" t="s">
        <v>4097</v>
      </c>
      <c r="B410" s="352" t="s">
        <v>4098</v>
      </c>
      <c r="C410" s="311"/>
      <c r="D410" s="312"/>
      <c r="E410" s="311">
        <v>0</v>
      </c>
      <c r="F410" s="312">
        <v>1</v>
      </c>
      <c r="G410" s="304">
        <f t="shared" si="6"/>
        <v>0</v>
      </c>
      <c r="H410" s="305">
        <v>1</v>
      </c>
      <c r="J410" s="306"/>
      <c r="K410" s="306"/>
    </row>
    <row r="411" spans="1:11">
      <c r="A411" s="324" t="s">
        <v>4099</v>
      </c>
      <c r="B411" s="352" t="s">
        <v>4100</v>
      </c>
      <c r="C411" s="311"/>
      <c r="D411" s="312"/>
      <c r="E411" s="311">
        <v>1</v>
      </c>
      <c r="F411" s="312">
        <v>1.2</v>
      </c>
      <c r="G411" s="304">
        <f t="shared" si="6"/>
        <v>1</v>
      </c>
      <c r="H411" s="305">
        <v>1.2</v>
      </c>
      <c r="J411" s="306"/>
      <c r="K411" s="306"/>
    </row>
    <row r="412" spans="1:11">
      <c r="A412" s="347" t="s">
        <v>4101</v>
      </c>
      <c r="B412" s="348" t="s">
        <v>4102</v>
      </c>
      <c r="C412" s="311"/>
      <c r="D412" s="312"/>
      <c r="E412" s="311">
        <v>0</v>
      </c>
      <c r="F412" s="312">
        <v>2.4</v>
      </c>
      <c r="G412" s="304">
        <f t="shared" si="6"/>
        <v>0</v>
      </c>
      <c r="H412" s="305">
        <v>2.4</v>
      </c>
      <c r="J412" s="306"/>
      <c r="K412" s="306"/>
    </row>
    <row r="413" spans="1:11">
      <c r="A413" s="307" t="s">
        <v>4103</v>
      </c>
      <c r="B413" s="308" t="s">
        <v>4104</v>
      </c>
      <c r="C413" s="311"/>
      <c r="D413" s="312"/>
      <c r="E413" s="311">
        <v>0</v>
      </c>
      <c r="F413" s="312">
        <v>1</v>
      </c>
      <c r="G413" s="304">
        <f t="shared" si="6"/>
        <v>0</v>
      </c>
      <c r="H413" s="305">
        <v>1</v>
      </c>
      <c r="J413" s="306"/>
      <c r="K413" s="306"/>
    </row>
    <row r="414" spans="1:11">
      <c r="A414" s="324" t="s">
        <v>4105</v>
      </c>
      <c r="B414" s="325" t="s">
        <v>4106</v>
      </c>
      <c r="C414" s="311"/>
      <c r="D414" s="312"/>
      <c r="E414" s="311">
        <v>0</v>
      </c>
      <c r="F414" s="312">
        <v>2.4</v>
      </c>
      <c r="G414" s="304">
        <f t="shared" si="6"/>
        <v>0</v>
      </c>
      <c r="H414" s="305">
        <v>2.4</v>
      </c>
      <c r="J414" s="306"/>
      <c r="K414" s="306"/>
    </row>
    <row r="415" spans="1:11">
      <c r="A415" s="307" t="s">
        <v>4107</v>
      </c>
      <c r="B415" s="308" t="s">
        <v>4108</v>
      </c>
      <c r="C415" s="311"/>
      <c r="D415" s="312"/>
      <c r="E415" s="311">
        <v>0</v>
      </c>
      <c r="F415" s="312">
        <v>1</v>
      </c>
      <c r="G415" s="304">
        <f t="shared" si="6"/>
        <v>0</v>
      </c>
      <c r="H415" s="305">
        <v>1</v>
      </c>
      <c r="J415" s="306"/>
      <c r="K415" s="306"/>
    </row>
    <row r="416" spans="1:11">
      <c r="A416" s="307" t="s">
        <v>4109</v>
      </c>
      <c r="B416" s="308" t="s">
        <v>4110</v>
      </c>
      <c r="C416" s="311"/>
      <c r="D416" s="312"/>
      <c r="E416" s="311">
        <v>0</v>
      </c>
      <c r="F416" s="312">
        <v>1.2</v>
      </c>
      <c r="G416" s="304">
        <f t="shared" si="6"/>
        <v>0</v>
      </c>
      <c r="H416" s="305">
        <v>1.2</v>
      </c>
      <c r="J416" s="306"/>
      <c r="K416" s="306"/>
    </row>
    <row r="417" spans="1:11">
      <c r="A417" s="307" t="s">
        <v>4111</v>
      </c>
      <c r="B417" s="308" t="s">
        <v>4112</v>
      </c>
      <c r="C417" s="311"/>
      <c r="D417" s="312"/>
      <c r="E417" s="311">
        <v>0</v>
      </c>
      <c r="F417" s="312">
        <v>1.2</v>
      </c>
      <c r="G417" s="304">
        <f t="shared" si="6"/>
        <v>0</v>
      </c>
      <c r="H417" s="305">
        <v>1.2</v>
      </c>
      <c r="J417" s="306"/>
      <c r="K417" s="306"/>
    </row>
    <row r="418" spans="1:11" ht="25.5">
      <c r="A418" s="307" t="s">
        <v>4113</v>
      </c>
      <c r="B418" s="308" t="s">
        <v>4114</v>
      </c>
      <c r="C418" s="311"/>
      <c r="D418" s="312"/>
      <c r="E418" s="311">
        <v>0</v>
      </c>
      <c r="F418" s="312">
        <v>1</v>
      </c>
      <c r="G418" s="304">
        <f t="shared" si="6"/>
        <v>0</v>
      </c>
      <c r="H418" s="305">
        <v>1</v>
      </c>
      <c r="J418" s="306"/>
      <c r="K418" s="306"/>
    </row>
    <row r="419" spans="1:11" ht="25.5">
      <c r="A419" s="331" t="s">
        <v>4115</v>
      </c>
      <c r="B419" s="508" t="s">
        <v>4116</v>
      </c>
      <c r="C419" s="311"/>
      <c r="D419" s="312"/>
      <c r="E419" s="311">
        <v>0</v>
      </c>
      <c r="F419" s="312">
        <v>3.5999999999999996</v>
      </c>
      <c r="G419" s="304">
        <f t="shared" si="6"/>
        <v>0</v>
      </c>
      <c r="H419" s="305">
        <v>3.5999999999999996</v>
      </c>
      <c r="J419" s="306"/>
      <c r="K419" s="306"/>
    </row>
    <row r="420" spans="1:11" ht="25.5">
      <c r="A420" s="331" t="s">
        <v>4117</v>
      </c>
      <c r="B420" s="508" t="s">
        <v>4118</v>
      </c>
      <c r="C420" s="311"/>
      <c r="D420" s="312"/>
      <c r="E420" s="311">
        <v>2</v>
      </c>
      <c r="F420" s="312">
        <v>3.5999999999999996</v>
      </c>
      <c r="G420" s="304">
        <f t="shared" si="6"/>
        <v>2</v>
      </c>
      <c r="H420" s="305">
        <v>3.5999999999999996</v>
      </c>
      <c r="J420" s="306"/>
      <c r="K420" s="306"/>
    </row>
    <row r="421" spans="1:11">
      <c r="A421" s="331" t="s">
        <v>4119</v>
      </c>
      <c r="B421" s="508" t="s">
        <v>4120</v>
      </c>
      <c r="C421" s="311"/>
      <c r="D421" s="312"/>
      <c r="E421" s="311">
        <v>0</v>
      </c>
      <c r="F421" s="312">
        <v>1</v>
      </c>
      <c r="G421" s="304">
        <f t="shared" si="6"/>
        <v>0</v>
      </c>
      <c r="H421" s="305">
        <v>1</v>
      </c>
      <c r="J421" s="306"/>
      <c r="K421" s="306"/>
    </row>
    <row r="422" spans="1:11">
      <c r="A422" s="331" t="s">
        <v>4121</v>
      </c>
      <c r="B422" s="508" t="s">
        <v>4122</v>
      </c>
      <c r="C422" s="311"/>
      <c r="D422" s="312"/>
      <c r="E422" s="311">
        <v>0</v>
      </c>
      <c r="F422" s="312">
        <v>1</v>
      </c>
      <c r="G422" s="304">
        <f t="shared" si="6"/>
        <v>0</v>
      </c>
      <c r="H422" s="305">
        <v>1</v>
      </c>
      <c r="J422" s="306"/>
      <c r="K422" s="306"/>
    </row>
    <row r="423" spans="1:11">
      <c r="A423" s="331" t="s">
        <v>4123</v>
      </c>
      <c r="B423" s="508" t="s">
        <v>4124</v>
      </c>
      <c r="C423" s="311"/>
      <c r="D423" s="312"/>
      <c r="E423" s="311">
        <v>0</v>
      </c>
      <c r="F423" s="312">
        <v>1</v>
      </c>
      <c r="G423" s="304">
        <f t="shared" si="6"/>
        <v>0</v>
      </c>
      <c r="H423" s="305">
        <v>1</v>
      </c>
      <c r="J423" s="306"/>
      <c r="K423" s="306"/>
    </row>
    <row r="424" spans="1:11">
      <c r="A424" s="331" t="s">
        <v>4125</v>
      </c>
      <c r="B424" s="508" t="s">
        <v>4126</v>
      </c>
      <c r="C424" s="311"/>
      <c r="D424" s="312"/>
      <c r="E424" s="311">
        <v>0</v>
      </c>
      <c r="F424" s="312">
        <v>1</v>
      </c>
      <c r="G424" s="304">
        <f t="shared" si="6"/>
        <v>0</v>
      </c>
      <c r="H424" s="305">
        <v>1</v>
      </c>
      <c r="J424" s="306"/>
      <c r="K424" s="306"/>
    </row>
    <row r="425" spans="1:11" ht="25.5">
      <c r="A425" s="331" t="s">
        <v>4127</v>
      </c>
      <c r="B425" s="508" t="s">
        <v>4128</v>
      </c>
      <c r="C425" s="311"/>
      <c r="D425" s="312"/>
      <c r="E425" s="311">
        <v>0</v>
      </c>
      <c r="F425" s="312">
        <v>1</v>
      </c>
      <c r="G425" s="304">
        <f t="shared" si="6"/>
        <v>0</v>
      </c>
      <c r="H425" s="305">
        <v>1</v>
      </c>
      <c r="J425" s="306"/>
      <c r="K425" s="306"/>
    </row>
    <row r="426" spans="1:11" ht="24.75" customHeight="1">
      <c r="A426" s="331" t="s">
        <v>4129</v>
      </c>
      <c r="B426" s="508" t="s">
        <v>4130</v>
      </c>
      <c r="C426" s="311"/>
      <c r="D426" s="312"/>
      <c r="E426" s="311">
        <v>0</v>
      </c>
      <c r="F426" s="312">
        <v>1.2</v>
      </c>
      <c r="G426" s="304">
        <f t="shared" si="6"/>
        <v>0</v>
      </c>
      <c r="H426" s="305">
        <v>1.2</v>
      </c>
      <c r="J426" s="306"/>
      <c r="K426" s="306"/>
    </row>
    <row r="427" spans="1:11" ht="25.5">
      <c r="A427" s="324" t="s">
        <v>4131</v>
      </c>
      <c r="B427" s="325" t="s">
        <v>4132</v>
      </c>
      <c r="C427" s="311"/>
      <c r="D427" s="312"/>
      <c r="E427" s="311">
        <v>0</v>
      </c>
      <c r="F427" s="312">
        <v>1</v>
      </c>
      <c r="G427" s="304">
        <f t="shared" si="6"/>
        <v>0</v>
      </c>
      <c r="H427" s="305">
        <v>1</v>
      </c>
      <c r="J427" s="306"/>
      <c r="K427" s="306"/>
    </row>
    <row r="428" spans="1:11">
      <c r="A428" s="307" t="s">
        <v>4133</v>
      </c>
      <c r="B428" s="308" t="s">
        <v>4134</v>
      </c>
      <c r="C428" s="311"/>
      <c r="D428" s="312"/>
      <c r="E428" s="311">
        <v>0</v>
      </c>
      <c r="F428" s="312">
        <v>1</v>
      </c>
      <c r="G428" s="304">
        <f t="shared" si="6"/>
        <v>0</v>
      </c>
      <c r="H428" s="305">
        <v>1</v>
      </c>
      <c r="J428" s="306"/>
      <c r="K428" s="306"/>
    </row>
    <row r="429" spans="1:11">
      <c r="A429" s="307" t="s">
        <v>4135</v>
      </c>
      <c r="B429" s="308" t="s">
        <v>4136</v>
      </c>
      <c r="C429" s="311"/>
      <c r="D429" s="312"/>
      <c r="E429" s="311">
        <v>0</v>
      </c>
      <c r="F429" s="312">
        <v>1</v>
      </c>
      <c r="G429" s="304">
        <f t="shared" si="6"/>
        <v>0</v>
      </c>
      <c r="H429" s="305">
        <v>1</v>
      </c>
      <c r="J429" s="306"/>
      <c r="K429" s="306"/>
    </row>
    <row r="430" spans="1:11">
      <c r="A430" s="354" t="s">
        <v>4137</v>
      </c>
      <c r="B430" s="355" t="s">
        <v>4138</v>
      </c>
      <c r="C430" s="311"/>
      <c r="D430" s="312"/>
      <c r="E430" s="311">
        <v>0</v>
      </c>
      <c r="F430" s="312">
        <v>1.2</v>
      </c>
      <c r="G430" s="304">
        <f t="shared" si="6"/>
        <v>0</v>
      </c>
      <c r="H430" s="305">
        <v>1.2</v>
      </c>
      <c r="J430" s="306"/>
      <c r="K430" s="306"/>
    </row>
    <row r="431" spans="1:11">
      <c r="A431" s="342" t="s">
        <v>4139</v>
      </c>
      <c r="B431" s="343" t="s">
        <v>4140</v>
      </c>
      <c r="C431" s="311"/>
      <c r="D431" s="312"/>
      <c r="E431" s="311">
        <v>1</v>
      </c>
      <c r="F431" s="312">
        <v>1</v>
      </c>
      <c r="G431" s="304">
        <f t="shared" si="6"/>
        <v>1</v>
      </c>
      <c r="H431" s="305">
        <v>1</v>
      </c>
      <c r="J431" s="306"/>
      <c r="K431" s="306"/>
    </row>
    <row r="432" spans="1:11">
      <c r="A432" s="307" t="s">
        <v>4141</v>
      </c>
      <c r="B432" s="308" t="s">
        <v>4142</v>
      </c>
      <c r="C432" s="501"/>
      <c r="D432" s="502"/>
      <c r="E432" s="501">
        <v>0</v>
      </c>
      <c r="F432" s="312">
        <v>1</v>
      </c>
      <c r="G432" s="304">
        <f t="shared" si="6"/>
        <v>0</v>
      </c>
      <c r="H432" s="305">
        <v>1</v>
      </c>
      <c r="J432" s="306"/>
      <c r="K432" s="306"/>
    </row>
    <row r="433" spans="1:11">
      <c r="A433" s="307" t="s">
        <v>4143</v>
      </c>
      <c r="B433" s="308" t="s">
        <v>4144</v>
      </c>
      <c r="C433" s="501"/>
      <c r="D433" s="502"/>
      <c r="E433" s="501">
        <v>0</v>
      </c>
      <c r="F433" s="312">
        <v>1</v>
      </c>
      <c r="G433" s="304">
        <f t="shared" si="6"/>
        <v>0</v>
      </c>
      <c r="H433" s="305">
        <v>1</v>
      </c>
      <c r="J433" s="306"/>
      <c r="K433" s="306"/>
    </row>
    <row r="434" spans="1:11">
      <c r="A434" s="307" t="s">
        <v>4145</v>
      </c>
      <c r="B434" s="308" t="s">
        <v>4146</v>
      </c>
      <c r="C434" s="501"/>
      <c r="D434" s="502"/>
      <c r="E434" s="501">
        <v>14</v>
      </c>
      <c r="F434" s="502">
        <v>4.8</v>
      </c>
      <c r="G434" s="304">
        <f t="shared" si="6"/>
        <v>14</v>
      </c>
      <c r="H434" s="305">
        <v>4.8</v>
      </c>
      <c r="J434" s="306"/>
      <c r="K434" s="306"/>
    </row>
    <row r="435" spans="1:11">
      <c r="A435" s="307" t="s">
        <v>4147</v>
      </c>
      <c r="B435" s="308" t="s">
        <v>4148</v>
      </c>
      <c r="C435" s="501"/>
      <c r="D435" s="502"/>
      <c r="E435" s="501">
        <v>12</v>
      </c>
      <c r="F435" s="502">
        <v>19</v>
      </c>
      <c r="G435" s="304">
        <f t="shared" si="6"/>
        <v>12</v>
      </c>
      <c r="H435" s="305">
        <v>19</v>
      </c>
      <c r="J435" s="306"/>
      <c r="K435" s="306"/>
    </row>
    <row r="436" spans="1:11">
      <c r="A436" s="307" t="s">
        <v>4149</v>
      </c>
      <c r="B436" s="308" t="s">
        <v>4150</v>
      </c>
      <c r="C436" s="501"/>
      <c r="D436" s="502"/>
      <c r="E436" s="501">
        <v>9</v>
      </c>
      <c r="F436" s="502">
        <v>2.4</v>
      </c>
      <c r="G436" s="304">
        <f t="shared" si="6"/>
        <v>9</v>
      </c>
      <c r="H436" s="305">
        <v>2.4</v>
      </c>
      <c r="J436" s="306"/>
      <c r="K436" s="306"/>
    </row>
    <row r="437" spans="1:11" ht="25.5">
      <c r="A437" s="307" t="s">
        <v>4151</v>
      </c>
      <c r="B437" s="308" t="s">
        <v>4152</v>
      </c>
      <c r="C437" s="501"/>
      <c r="D437" s="502"/>
      <c r="E437" s="501">
        <v>1</v>
      </c>
      <c r="F437" s="312">
        <v>1.2</v>
      </c>
      <c r="G437" s="304">
        <f t="shared" si="6"/>
        <v>1</v>
      </c>
      <c r="H437" s="305">
        <v>1.2</v>
      </c>
      <c r="J437" s="306"/>
      <c r="K437" s="306"/>
    </row>
    <row r="438" spans="1:11">
      <c r="A438" s="356" t="s">
        <v>4153</v>
      </c>
      <c r="B438" s="775" t="s">
        <v>4154</v>
      </c>
      <c r="C438" s="501"/>
      <c r="D438" s="502"/>
      <c r="E438" s="501">
        <v>0</v>
      </c>
      <c r="F438" s="312">
        <v>1</v>
      </c>
      <c r="G438" s="304">
        <f t="shared" si="6"/>
        <v>0</v>
      </c>
      <c r="H438" s="305">
        <v>1</v>
      </c>
      <c r="J438" s="306"/>
      <c r="K438" s="306"/>
    </row>
    <row r="439" spans="1:11">
      <c r="A439" s="357" t="s">
        <v>4155</v>
      </c>
      <c r="B439" s="325" t="s">
        <v>4156</v>
      </c>
      <c r="C439" s="501"/>
      <c r="D439" s="502"/>
      <c r="E439" s="501">
        <v>0</v>
      </c>
      <c r="F439" s="312">
        <v>1</v>
      </c>
      <c r="G439" s="304">
        <f t="shared" si="6"/>
        <v>0</v>
      </c>
      <c r="H439" s="305">
        <v>1</v>
      </c>
      <c r="J439" s="306"/>
      <c r="K439" s="306"/>
    </row>
    <row r="440" spans="1:11" ht="25.5">
      <c r="A440" s="358" t="s">
        <v>4157</v>
      </c>
      <c r="B440" s="308" t="s">
        <v>4158</v>
      </c>
      <c r="C440" s="501"/>
      <c r="D440" s="502"/>
      <c r="E440" s="501">
        <v>0</v>
      </c>
      <c r="F440" s="312">
        <v>1</v>
      </c>
      <c r="G440" s="304">
        <f t="shared" si="6"/>
        <v>0</v>
      </c>
      <c r="H440" s="305">
        <v>1</v>
      </c>
      <c r="J440" s="306"/>
      <c r="K440" s="306"/>
    </row>
    <row r="441" spans="1:11" ht="25.5">
      <c r="A441" s="357" t="s">
        <v>4159</v>
      </c>
      <c r="B441" s="325" t="s">
        <v>4160</v>
      </c>
      <c r="C441" s="501"/>
      <c r="D441" s="502"/>
      <c r="E441" s="501">
        <v>0</v>
      </c>
      <c r="F441" s="502">
        <v>1.2</v>
      </c>
      <c r="G441" s="304">
        <f t="shared" si="6"/>
        <v>0</v>
      </c>
      <c r="H441" s="305">
        <v>1.2</v>
      </c>
      <c r="J441" s="306"/>
      <c r="K441" s="306"/>
    </row>
    <row r="442" spans="1:11" ht="13.5" customHeight="1">
      <c r="A442" s="357" t="s">
        <v>4161</v>
      </c>
      <c r="B442" s="325" t="s">
        <v>4162</v>
      </c>
      <c r="C442" s="501"/>
      <c r="D442" s="502"/>
      <c r="E442" s="501">
        <v>0</v>
      </c>
      <c r="F442" s="312">
        <v>1</v>
      </c>
      <c r="G442" s="304">
        <f t="shared" si="6"/>
        <v>0</v>
      </c>
      <c r="H442" s="305">
        <v>1</v>
      </c>
      <c r="J442" s="306"/>
      <c r="K442" s="306"/>
    </row>
    <row r="443" spans="1:11">
      <c r="A443" s="358" t="s">
        <v>4163</v>
      </c>
      <c r="B443" s="359" t="s">
        <v>4164</v>
      </c>
      <c r="C443" s="501"/>
      <c r="D443" s="502"/>
      <c r="E443" s="501">
        <v>1</v>
      </c>
      <c r="F443" s="502">
        <v>7.1999999999999993</v>
      </c>
      <c r="G443" s="304">
        <f t="shared" si="6"/>
        <v>1</v>
      </c>
      <c r="H443" s="305">
        <v>7.1999999999999993</v>
      </c>
      <c r="J443" s="306"/>
      <c r="K443" s="306"/>
    </row>
    <row r="444" spans="1:11">
      <c r="A444" s="346" t="s">
        <v>4165</v>
      </c>
      <c r="B444" s="359" t="s">
        <v>4166</v>
      </c>
      <c r="C444" s="501"/>
      <c r="D444" s="502"/>
      <c r="E444" s="501">
        <v>0</v>
      </c>
      <c r="F444" s="312">
        <v>1</v>
      </c>
      <c r="G444" s="304">
        <f t="shared" si="6"/>
        <v>0</v>
      </c>
      <c r="H444" s="305">
        <v>1</v>
      </c>
      <c r="J444" s="306"/>
      <c r="K444" s="306"/>
    </row>
    <row r="445" spans="1:11">
      <c r="A445" s="357" t="s">
        <v>4167</v>
      </c>
      <c r="B445" s="325" t="s">
        <v>4168</v>
      </c>
      <c r="C445" s="501"/>
      <c r="D445" s="502"/>
      <c r="E445" s="501">
        <v>0</v>
      </c>
      <c r="F445" s="312">
        <v>1</v>
      </c>
      <c r="G445" s="304">
        <f t="shared" si="6"/>
        <v>0</v>
      </c>
      <c r="H445" s="305">
        <v>1</v>
      </c>
      <c r="J445" s="306"/>
      <c r="K445" s="306"/>
    </row>
    <row r="446" spans="1:11" ht="25.5">
      <c r="A446" s="360" t="s">
        <v>4169</v>
      </c>
      <c r="B446" s="359" t="s">
        <v>4170</v>
      </c>
      <c r="C446" s="501"/>
      <c r="D446" s="502"/>
      <c r="E446" s="501">
        <v>0</v>
      </c>
      <c r="F446" s="312">
        <v>1</v>
      </c>
      <c r="G446" s="304">
        <f t="shared" si="6"/>
        <v>0</v>
      </c>
      <c r="H446" s="305">
        <v>1</v>
      </c>
      <c r="J446" s="306"/>
      <c r="K446" s="306"/>
    </row>
    <row r="447" spans="1:11">
      <c r="A447" s="324" t="s">
        <v>4171</v>
      </c>
      <c r="B447" s="359" t="s">
        <v>4172</v>
      </c>
      <c r="C447" s="501"/>
      <c r="D447" s="502"/>
      <c r="E447" s="501">
        <v>0</v>
      </c>
      <c r="F447" s="502">
        <v>1.2</v>
      </c>
      <c r="G447" s="304">
        <f t="shared" si="6"/>
        <v>0</v>
      </c>
      <c r="H447" s="305">
        <v>1.2</v>
      </c>
      <c r="J447" s="306"/>
      <c r="K447" s="306"/>
    </row>
    <row r="448" spans="1:11">
      <c r="A448" s="324" t="s">
        <v>4173</v>
      </c>
      <c r="B448" s="359" t="s">
        <v>4174</v>
      </c>
      <c r="C448" s="501"/>
      <c r="D448" s="502"/>
      <c r="E448" s="501">
        <v>0</v>
      </c>
      <c r="F448" s="312">
        <v>1</v>
      </c>
      <c r="G448" s="304">
        <f t="shared" si="6"/>
        <v>0</v>
      </c>
      <c r="H448" s="305">
        <v>1</v>
      </c>
      <c r="J448" s="306"/>
      <c r="K448" s="306"/>
    </row>
    <row r="449" spans="1:11">
      <c r="A449" s="307" t="s">
        <v>4175</v>
      </c>
      <c r="B449" s="361" t="s">
        <v>4176</v>
      </c>
      <c r="C449" s="501"/>
      <c r="D449" s="502"/>
      <c r="E449" s="501">
        <v>0</v>
      </c>
      <c r="F449" s="312">
        <v>1</v>
      </c>
      <c r="G449" s="304">
        <f t="shared" si="6"/>
        <v>0</v>
      </c>
      <c r="H449" s="305">
        <v>1</v>
      </c>
      <c r="J449" s="306"/>
      <c r="K449" s="306"/>
    </row>
    <row r="450" spans="1:11">
      <c r="A450" s="307" t="s">
        <v>4177</v>
      </c>
      <c r="B450" s="362" t="s">
        <v>4178</v>
      </c>
      <c r="C450" s="501"/>
      <c r="D450" s="502"/>
      <c r="E450" s="501">
        <v>0</v>
      </c>
      <c r="F450" s="312">
        <v>1</v>
      </c>
      <c r="G450" s="304">
        <f t="shared" si="6"/>
        <v>0</v>
      </c>
      <c r="H450" s="305">
        <v>1</v>
      </c>
      <c r="J450" s="306"/>
      <c r="K450" s="306"/>
    </row>
    <row r="451" spans="1:11">
      <c r="A451" s="363" t="s">
        <v>4179</v>
      </c>
      <c r="B451" s="359" t="s">
        <v>4180</v>
      </c>
      <c r="C451" s="501"/>
      <c r="D451" s="502"/>
      <c r="E451" s="501">
        <v>2</v>
      </c>
      <c r="F451" s="502">
        <v>1.2</v>
      </c>
      <c r="G451" s="304">
        <f t="shared" si="6"/>
        <v>2</v>
      </c>
      <c r="H451" s="305">
        <v>1.2</v>
      </c>
      <c r="J451" s="306"/>
      <c r="K451" s="306"/>
    </row>
    <row r="452" spans="1:11">
      <c r="A452" s="358" t="s">
        <v>4181</v>
      </c>
      <c r="B452" s="359" t="s">
        <v>4182</v>
      </c>
      <c r="C452" s="501"/>
      <c r="D452" s="502"/>
      <c r="E452" s="501">
        <v>0</v>
      </c>
      <c r="F452" s="502">
        <v>1.2</v>
      </c>
      <c r="G452" s="304">
        <f t="shared" si="6"/>
        <v>0</v>
      </c>
      <c r="H452" s="305">
        <v>1.2</v>
      </c>
      <c r="J452" s="306"/>
      <c r="K452" s="306"/>
    </row>
    <row r="453" spans="1:11">
      <c r="A453" s="307" t="s">
        <v>4183</v>
      </c>
      <c r="B453" s="323" t="s">
        <v>4184</v>
      </c>
      <c r="C453" s="501"/>
      <c r="D453" s="502"/>
      <c r="E453" s="501">
        <v>0</v>
      </c>
      <c r="F453" s="312">
        <v>1</v>
      </c>
      <c r="G453" s="304">
        <f t="shared" si="6"/>
        <v>0</v>
      </c>
      <c r="H453" s="305">
        <v>1</v>
      </c>
      <c r="J453" s="306"/>
      <c r="K453" s="306"/>
    </row>
    <row r="454" spans="1:11">
      <c r="A454" s="307" t="s">
        <v>4185</v>
      </c>
      <c r="B454" s="359" t="s">
        <v>4186</v>
      </c>
      <c r="C454" s="501"/>
      <c r="D454" s="502"/>
      <c r="E454" s="501">
        <v>0</v>
      </c>
      <c r="F454" s="312">
        <v>1</v>
      </c>
      <c r="G454" s="304">
        <f t="shared" si="6"/>
        <v>0</v>
      </c>
      <c r="H454" s="305">
        <v>1</v>
      </c>
      <c r="J454" s="306"/>
      <c r="K454" s="306"/>
    </row>
    <row r="455" spans="1:11" ht="25.5">
      <c r="A455" s="363" t="s">
        <v>4187</v>
      </c>
      <c r="B455" s="359" t="s">
        <v>4188</v>
      </c>
      <c r="C455" s="501"/>
      <c r="D455" s="502"/>
      <c r="E455" s="501">
        <v>0</v>
      </c>
      <c r="F455" s="312">
        <v>1</v>
      </c>
      <c r="G455" s="304">
        <f t="shared" si="6"/>
        <v>0</v>
      </c>
      <c r="H455" s="305">
        <v>1</v>
      </c>
      <c r="J455" s="306"/>
      <c r="K455" s="306"/>
    </row>
    <row r="456" spans="1:11" ht="25.5">
      <c r="A456" s="307" t="s">
        <v>4189</v>
      </c>
      <c r="B456" s="359" t="s">
        <v>4190</v>
      </c>
      <c r="C456" s="501"/>
      <c r="D456" s="502"/>
      <c r="E456" s="501">
        <v>0</v>
      </c>
      <c r="F456" s="312">
        <v>1</v>
      </c>
      <c r="G456" s="304">
        <f t="shared" si="6"/>
        <v>0</v>
      </c>
      <c r="H456" s="305">
        <v>1</v>
      </c>
      <c r="J456" s="306"/>
      <c r="K456" s="306"/>
    </row>
    <row r="457" spans="1:11">
      <c r="A457" s="307" t="s">
        <v>4191</v>
      </c>
      <c r="B457" s="359" t="s">
        <v>4192</v>
      </c>
      <c r="C457" s="501"/>
      <c r="D457" s="502"/>
      <c r="E457" s="501">
        <v>0</v>
      </c>
      <c r="F457" s="312">
        <v>1</v>
      </c>
      <c r="G457" s="304">
        <f t="shared" si="6"/>
        <v>0</v>
      </c>
      <c r="H457" s="305">
        <v>1</v>
      </c>
      <c r="J457" s="306"/>
      <c r="K457" s="306"/>
    </row>
    <row r="458" spans="1:11">
      <c r="A458" s="307" t="s">
        <v>4193</v>
      </c>
      <c r="B458" s="320" t="s">
        <v>4194</v>
      </c>
      <c r="C458" s="501"/>
      <c r="D458" s="502"/>
      <c r="E458" s="501">
        <v>0</v>
      </c>
      <c r="F458" s="312">
        <v>1</v>
      </c>
      <c r="G458" s="304">
        <f t="shared" si="6"/>
        <v>0</v>
      </c>
      <c r="H458" s="305">
        <v>1</v>
      </c>
      <c r="J458" s="306"/>
      <c r="K458" s="306"/>
    </row>
    <row r="459" spans="1:11">
      <c r="A459" s="363" t="s">
        <v>4195</v>
      </c>
      <c r="B459" s="359" t="s">
        <v>4196</v>
      </c>
      <c r="C459" s="501"/>
      <c r="D459" s="502"/>
      <c r="E459" s="501">
        <v>0</v>
      </c>
      <c r="F459" s="502">
        <v>2.4</v>
      </c>
      <c r="G459" s="304">
        <f t="shared" si="6"/>
        <v>0</v>
      </c>
      <c r="H459" s="305">
        <v>2.4</v>
      </c>
      <c r="J459" s="306"/>
      <c r="K459" s="306"/>
    </row>
    <row r="460" spans="1:11">
      <c r="A460" s="363" t="s">
        <v>4197</v>
      </c>
      <c r="B460" s="359" t="s">
        <v>4198</v>
      </c>
      <c r="C460" s="501"/>
      <c r="D460" s="502"/>
      <c r="E460" s="501">
        <v>0</v>
      </c>
      <c r="F460" s="502">
        <v>2.4</v>
      </c>
      <c r="G460" s="304">
        <f t="shared" ref="G460:G523" si="7">C460+E460</f>
        <v>0</v>
      </c>
      <c r="H460" s="305">
        <v>2.4</v>
      </c>
      <c r="J460" s="306"/>
      <c r="K460" s="306"/>
    </row>
    <row r="461" spans="1:11">
      <c r="A461" s="364" t="s">
        <v>4199</v>
      </c>
      <c r="B461" s="359" t="s">
        <v>4200</v>
      </c>
      <c r="C461" s="501"/>
      <c r="D461" s="502"/>
      <c r="E461" s="501">
        <v>2</v>
      </c>
      <c r="F461" s="502">
        <v>3.5999999999999996</v>
      </c>
      <c r="G461" s="304">
        <f t="shared" si="7"/>
        <v>2</v>
      </c>
      <c r="H461" s="305">
        <v>3.5999999999999996</v>
      </c>
      <c r="J461" s="306"/>
      <c r="K461" s="306"/>
    </row>
    <row r="462" spans="1:11">
      <c r="A462" s="363" t="s">
        <v>4201</v>
      </c>
      <c r="B462" s="359" t="s">
        <v>4202</v>
      </c>
      <c r="C462" s="501"/>
      <c r="D462" s="502"/>
      <c r="E462" s="501">
        <v>0</v>
      </c>
      <c r="F462" s="502">
        <v>2.4</v>
      </c>
      <c r="G462" s="304">
        <f t="shared" si="7"/>
        <v>0</v>
      </c>
      <c r="H462" s="305">
        <v>2.4</v>
      </c>
      <c r="J462" s="306"/>
      <c r="K462" s="306"/>
    </row>
    <row r="463" spans="1:11">
      <c r="A463" s="307" t="s">
        <v>4203</v>
      </c>
      <c r="B463" s="359" t="s">
        <v>4204</v>
      </c>
      <c r="C463" s="501"/>
      <c r="D463" s="502"/>
      <c r="E463" s="501">
        <v>1</v>
      </c>
      <c r="F463" s="502">
        <v>1.2</v>
      </c>
      <c r="G463" s="304">
        <f t="shared" si="7"/>
        <v>1</v>
      </c>
      <c r="H463" s="305">
        <v>1.2</v>
      </c>
      <c r="J463" s="306"/>
      <c r="K463" s="306"/>
    </row>
    <row r="464" spans="1:11">
      <c r="A464" s="363" t="s">
        <v>4205</v>
      </c>
      <c r="B464" s="359" t="s">
        <v>4206</v>
      </c>
      <c r="C464" s="501"/>
      <c r="D464" s="502"/>
      <c r="E464" s="501">
        <v>1</v>
      </c>
      <c r="F464" s="502">
        <v>2.4</v>
      </c>
      <c r="G464" s="304">
        <f t="shared" si="7"/>
        <v>1</v>
      </c>
      <c r="H464" s="305">
        <v>2.4</v>
      </c>
      <c r="J464" s="306"/>
      <c r="K464" s="306"/>
    </row>
    <row r="465" spans="1:11">
      <c r="A465" s="357" t="s">
        <v>4207</v>
      </c>
      <c r="B465" s="325" t="s">
        <v>4208</v>
      </c>
      <c r="C465" s="501"/>
      <c r="D465" s="502"/>
      <c r="E465" s="501">
        <v>2</v>
      </c>
      <c r="F465" s="312">
        <v>1</v>
      </c>
      <c r="G465" s="304">
        <f t="shared" si="7"/>
        <v>2</v>
      </c>
      <c r="H465" s="305">
        <v>1</v>
      </c>
      <c r="J465" s="306"/>
      <c r="K465" s="306"/>
    </row>
    <row r="466" spans="1:11">
      <c r="A466" s="307" t="s">
        <v>4209</v>
      </c>
      <c r="B466" s="320" t="s">
        <v>4210</v>
      </c>
      <c r="C466" s="501"/>
      <c r="D466" s="502"/>
      <c r="E466" s="501">
        <v>1</v>
      </c>
      <c r="F466" s="312">
        <v>1</v>
      </c>
      <c r="G466" s="304">
        <f t="shared" si="7"/>
        <v>1</v>
      </c>
      <c r="H466" s="305">
        <v>1</v>
      </c>
      <c r="J466" s="306"/>
      <c r="K466" s="306"/>
    </row>
    <row r="467" spans="1:11">
      <c r="A467" s="307" t="s">
        <v>4211</v>
      </c>
      <c r="B467" s="320" t="s">
        <v>4212</v>
      </c>
      <c r="C467" s="501"/>
      <c r="D467" s="502"/>
      <c r="E467" s="501">
        <v>0</v>
      </c>
      <c r="F467" s="312">
        <v>1</v>
      </c>
      <c r="G467" s="304">
        <f t="shared" si="7"/>
        <v>0</v>
      </c>
      <c r="H467" s="305">
        <v>1</v>
      </c>
      <c r="J467" s="306"/>
      <c r="K467" s="306"/>
    </row>
    <row r="468" spans="1:11">
      <c r="A468" s="307" t="s">
        <v>4213</v>
      </c>
      <c r="B468" s="320" t="s">
        <v>4214</v>
      </c>
      <c r="C468" s="501"/>
      <c r="D468" s="502"/>
      <c r="E468" s="501">
        <v>0</v>
      </c>
      <c r="F468" s="502">
        <v>1.2</v>
      </c>
      <c r="G468" s="304">
        <f t="shared" si="7"/>
        <v>0</v>
      </c>
      <c r="H468" s="305">
        <v>1.2</v>
      </c>
      <c r="J468" s="306"/>
      <c r="K468" s="306"/>
    </row>
    <row r="469" spans="1:11">
      <c r="A469" s="307" t="s">
        <v>4215</v>
      </c>
      <c r="B469" s="308" t="s">
        <v>4216</v>
      </c>
      <c r="C469" s="501"/>
      <c r="D469" s="502"/>
      <c r="E469" s="501">
        <v>0</v>
      </c>
      <c r="F469" s="502">
        <v>1.2</v>
      </c>
      <c r="G469" s="304">
        <f t="shared" si="7"/>
        <v>0</v>
      </c>
      <c r="H469" s="305">
        <v>1.2</v>
      </c>
      <c r="J469" s="306"/>
      <c r="K469" s="306"/>
    </row>
    <row r="470" spans="1:11">
      <c r="A470" s="307" t="s">
        <v>4217</v>
      </c>
      <c r="B470" s="320" t="s">
        <v>4218</v>
      </c>
      <c r="C470" s="501"/>
      <c r="D470" s="502"/>
      <c r="E470" s="501">
        <v>4</v>
      </c>
      <c r="F470" s="312">
        <v>1</v>
      </c>
      <c r="G470" s="304">
        <f t="shared" si="7"/>
        <v>4</v>
      </c>
      <c r="H470" s="305">
        <v>1</v>
      </c>
      <c r="J470" s="306"/>
      <c r="K470" s="306"/>
    </row>
    <row r="471" spans="1:11">
      <c r="A471" s="307" t="s">
        <v>4219</v>
      </c>
      <c r="B471" s="320" t="s">
        <v>4220</v>
      </c>
      <c r="C471" s="501"/>
      <c r="D471" s="502"/>
      <c r="E471" s="501">
        <v>0</v>
      </c>
      <c r="F471" s="502">
        <v>1.2</v>
      </c>
      <c r="G471" s="304">
        <f t="shared" si="7"/>
        <v>0</v>
      </c>
      <c r="H471" s="305">
        <v>1.2</v>
      </c>
      <c r="J471" s="306"/>
      <c r="K471" s="306"/>
    </row>
    <row r="472" spans="1:11">
      <c r="A472" s="307" t="s">
        <v>4221</v>
      </c>
      <c r="B472" s="320" t="s">
        <v>4222</v>
      </c>
      <c r="C472" s="501"/>
      <c r="D472" s="502"/>
      <c r="E472" s="501">
        <v>13</v>
      </c>
      <c r="F472" s="502">
        <v>15</v>
      </c>
      <c r="G472" s="304">
        <f t="shared" si="7"/>
        <v>13</v>
      </c>
      <c r="H472" s="305">
        <v>15</v>
      </c>
      <c r="J472" s="306"/>
      <c r="K472" s="306"/>
    </row>
    <row r="473" spans="1:11">
      <c r="A473" s="307" t="s">
        <v>4223</v>
      </c>
      <c r="B473" s="320" t="s">
        <v>4224</v>
      </c>
      <c r="C473" s="501"/>
      <c r="D473" s="502"/>
      <c r="E473" s="501">
        <v>1</v>
      </c>
      <c r="F473" s="502">
        <v>1.2</v>
      </c>
      <c r="G473" s="304">
        <f t="shared" si="7"/>
        <v>1</v>
      </c>
      <c r="H473" s="305">
        <v>1.2</v>
      </c>
      <c r="J473" s="306"/>
      <c r="K473" s="306"/>
    </row>
    <row r="474" spans="1:11" ht="25.5">
      <c r="A474" s="307" t="s">
        <v>4225</v>
      </c>
      <c r="B474" s="320" t="s">
        <v>4226</v>
      </c>
      <c r="C474" s="501"/>
      <c r="D474" s="502"/>
      <c r="E474" s="501">
        <v>6</v>
      </c>
      <c r="F474" s="502">
        <v>10.8</v>
      </c>
      <c r="G474" s="304">
        <f t="shared" si="7"/>
        <v>6</v>
      </c>
      <c r="H474" s="305">
        <v>10.8</v>
      </c>
      <c r="J474" s="306"/>
      <c r="K474" s="306"/>
    </row>
    <row r="475" spans="1:11">
      <c r="A475" s="307" t="s">
        <v>4227</v>
      </c>
      <c r="B475" s="308" t="s">
        <v>4228</v>
      </c>
      <c r="C475" s="501"/>
      <c r="D475" s="502"/>
      <c r="E475" s="501">
        <v>1</v>
      </c>
      <c r="F475" s="312">
        <v>1</v>
      </c>
      <c r="G475" s="304">
        <f t="shared" si="7"/>
        <v>1</v>
      </c>
      <c r="H475" s="305">
        <v>1</v>
      </c>
      <c r="J475" s="306"/>
      <c r="K475" s="306"/>
    </row>
    <row r="476" spans="1:11">
      <c r="A476" s="307" t="s">
        <v>4229</v>
      </c>
      <c r="B476" s="320" t="s">
        <v>4230</v>
      </c>
      <c r="C476" s="501"/>
      <c r="D476" s="502"/>
      <c r="E476" s="501">
        <v>0</v>
      </c>
      <c r="F476" s="312">
        <v>1</v>
      </c>
      <c r="G476" s="304">
        <f t="shared" si="7"/>
        <v>0</v>
      </c>
      <c r="H476" s="305">
        <v>1</v>
      </c>
      <c r="J476" s="306"/>
      <c r="K476" s="306"/>
    </row>
    <row r="477" spans="1:11">
      <c r="A477" s="307" t="s">
        <v>4231</v>
      </c>
      <c r="B477" s="308" t="s">
        <v>4232</v>
      </c>
      <c r="C477" s="501"/>
      <c r="D477" s="502"/>
      <c r="E477" s="501">
        <v>1</v>
      </c>
      <c r="F477" s="502">
        <v>6</v>
      </c>
      <c r="G477" s="304">
        <f t="shared" si="7"/>
        <v>1</v>
      </c>
      <c r="H477" s="305">
        <v>6</v>
      </c>
      <c r="J477" s="306"/>
      <c r="K477" s="306"/>
    </row>
    <row r="478" spans="1:11">
      <c r="A478" s="357" t="s">
        <v>4233</v>
      </c>
      <c r="B478" s="325" t="s">
        <v>4234</v>
      </c>
      <c r="C478" s="501"/>
      <c r="D478" s="502"/>
      <c r="E478" s="501">
        <v>1</v>
      </c>
      <c r="F478" s="312">
        <v>1</v>
      </c>
      <c r="G478" s="304">
        <f t="shared" si="7"/>
        <v>1</v>
      </c>
      <c r="H478" s="305">
        <v>1</v>
      </c>
      <c r="J478" s="306"/>
      <c r="K478" s="306"/>
    </row>
    <row r="479" spans="1:11">
      <c r="A479" s="346" t="s">
        <v>4235</v>
      </c>
      <c r="B479" s="775" t="s">
        <v>4236</v>
      </c>
      <c r="C479" s="501"/>
      <c r="D479" s="502"/>
      <c r="E479" s="501">
        <v>0</v>
      </c>
      <c r="F479" s="312">
        <v>1</v>
      </c>
      <c r="G479" s="304">
        <f t="shared" si="7"/>
        <v>0</v>
      </c>
      <c r="H479" s="305">
        <v>1</v>
      </c>
      <c r="J479" s="306"/>
      <c r="K479" s="306"/>
    </row>
    <row r="480" spans="1:11">
      <c r="A480" s="363" t="s">
        <v>4237</v>
      </c>
      <c r="B480" s="320" t="s">
        <v>4238</v>
      </c>
      <c r="C480" s="501"/>
      <c r="D480" s="502"/>
      <c r="E480" s="501">
        <v>2</v>
      </c>
      <c r="F480" s="312">
        <v>1</v>
      </c>
      <c r="G480" s="304">
        <f t="shared" si="7"/>
        <v>2</v>
      </c>
      <c r="H480" s="305">
        <v>1</v>
      </c>
      <c r="J480" s="306"/>
      <c r="K480" s="306"/>
    </row>
    <row r="481" spans="1:11">
      <c r="A481" s="357" t="s">
        <v>4239</v>
      </c>
      <c r="B481" s="325" t="s">
        <v>4240</v>
      </c>
      <c r="C481" s="501"/>
      <c r="D481" s="502"/>
      <c r="E481" s="501">
        <v>1</v>
      </c>
      <c r="F481" s="502">
        <v>2.4</v>
      </c>
      <c r="G481" s="304">
        <f t="shared" si="7"/>
        <v>1</v>
      </c>
      <c r="H481" s="305">
        <v>2.4</v>
      </c>
      <c r="J481" s="306"/>
      <c r="K481" s="306"/>
    </row>
    <row r="482" spans="1:11">
      <c r="A482" s="365" t="s">
        <v>4241</v>
      </c>
      <c r="B482" s="776" t="s">
        <v>4242</v>
      </c>
      <c r="C482" s="501"/>
      <c r="D482" s="502"/>
      <c r="E482" s="501">
        <v>0</v>
      </c>
      <c r="F482" s="502">
        <v>1.2</v>
      </c>
      <c r="G482" s="304">
        <f t="shared" si="7"/>
        <v>0</v>
      </c>
      <c r="H482" s="305">
        <v>1.2</v>
      </c>
      <c r="J482" s="306"/>
      <c r="K482" s="306"/>
    </row>
    <row r="483" spans="1:11">
      <c r="A483" s="366" t="s">
        <v>4243</v>
      </c>
      <c r="B483" s="367" t="s">
        <v>4244</v>
      </c>
      <c r="C483" s="501"/>
      <c r="D483" s="502"/>
      <c r="E483" s="501">
        <v>0</v>
      </c>
      <c r="F483" s="502">
        <v>1.2</v>
      </c>
      <c r="G483" s="304">
        <f t="shared" si="7"/>
        <v>0</v>
      </c>
      <c r="H483" s="305">
        <v>1.2</v>
      </c>
      <c r="J483" s="306"/>
      <c r="K483" s="306"/>
    </row>
    <row r="484" spans="1:11">
      <c r="A484" s="366" t="s">
        <v>4245</v>
      </c>
      <c r="B484" s="359" t="s">
        <v>4246</v>
      </c>
      <c r="C484" s="501"/>
      <c r="D484" s="502"/>
      <c r="E484" s="501">
        <v>0</v>
      </c>
      <c r="F484" s="312">
        <v>1</v>
      </c>
      <c r="G484" s="304">
        <f t="shared" si="7"/>
        <v>0</v>
      </c>
      <c r="H484" s="305">
        <v>1</v>
      </c>
      <c r="J484" s="306"/>
      <c r="K484" s="306"/>
    </row>
    <row r="485" spans="1:11">
      <c r="A485" s="366" t="s">
        <v>4247</v>
      </c>
      <c r="B485" s="359" t="s">
        <v>4248</v>
      </c>
      <c r="C485" s="501"/>
      <c r="D485" s="502"/>
      <c r="E485" s="501">
        <v>0</v>
      </c>
      <c r="F485" s="502">
        <v>1.2</v>
      </c>
      <c r="G485" s="304">
        <f t="shared" si="7"/>
        <v>0</v>
      </c>
      <c r="H485" s="305">
        <v>1.2</v>
      </c>
      <c r="J485" s="306"/>
      <c r="K485" s="306"/>
    </row>
    <row r="486" spans="1:11" ht="25.5">
      <c r="A486" s="366" t="s">
        <v>4249</v>
      </c>
      <c r="B486" s="359" t="s">
        <v>4250</v>
      </c>
      <c r="C486" s="501"/>
      <c r="D486" s="502"/>
      <c r="E486" s="501">
        <v>0</v>
      </c>
      <c r="F486" s="312">
        <v>1</v>
      </c>
      <c r="G486" s="304">
        <f t="shared" si="7"/>
        <v>0</v>
      </c>
      <c r="H486" s="305">
        <v>1</v>
      </c>
      <c r="J486" s="306"/>
      <c r="K486" s="306"/>
    </row>
    <row r="487" spans="1:11">
      <c r="A487" s="366" t="s">
        <v>4251</v>
      </c>
      <c r="B487" s="359" t="s">
        <v>4252</v>
      </c>
      <c r="C487" s="501"/>
      <c r="D487" s="502"/>
      <c r="E487" s="501">
        <v>0</v>
      </c>
      <c r="F487" s="502">
        <v>1.2</v>
      </c>
      <c r="G487" s="304">
        <f t="shared" si="7"/>
        <v>0</v>
      </c>
      <c r="H487" s="305">
        <v>1.2</v>
      </c>
      <c r="J487" s="306"/>
      <c r="K487" s="306"/>
    </row>
    <row r="488" spans="1:11">
      <c r="A488" s="366" t="s">
        <v>4253</v>
      </c>
      <c r="B488" s="359" t="s">
        <v>4254</v>
      </c>
      <c r="C488" s="501"/>
      <c r="D488" s="502"/>
      <c r="E488" s="501">
        <v>0</v>
      </c>
      <c r="F488" s="312">
        <v>1</v>
      </c>
      <c r="G488" s="304">
        <f t="shared" si="7"/>
        <v>0</v>
      </c>
      <c r="H488" s="305">
        <v>1</v>
      </c>
      <c r="J488" s="306"/>
      <c r="K488" s="306"/>
    </row>
    <row r="489" spans="1:11">
      <c r="A489" s="366" t="s">
        <v>4255</v>
      </c>
      <c r="B489" s="359" t="s">
        <v>4256</v>
      </c>
      <c r="C489" s="501"/>
      <c r="D489" s="502"/>
      <c r="E489" s="501">
        <v>0</v>
      </c>
      <c r="F489" s="312">
        <v>1</v>
      </c>
      <c r="G489" s="304">
        <f t="shared" si="7"/>
        <v>0</v>
      </c>
      <c r="H489" s="305">
        <v>1</v>
      </c>
      <c r="J489" s="306"/>
      <c r="K489" s="306"/>
    </row>
    <row r="490" spans="1:11">
      <c r="A490" s="368" t="s">
        <v>4257</v>
      </c>
      <c r="B490" s="359" t="s">
        <v>4258</v>
      </c>
      <c r="C490" s="311"/>
      <c r="D490" s="312"/>
      <c r="E490" s="311">
        <v>0</v>
      </c>
      <c r="F490" s="312">
        <v>1.2</v>
      </c>
      <c r="G490" s="304">
        <f t="shared" si="7"/>
        <v>0</v>
      </c>
      <c r="H490" s="305">
        <v>1.2</v>
      </c>
      <c r="J490" s="306"/>
      <c r="K490" s="306"/>
    </row>
    <row r="491" spans="1:11" ht="25.5">
      <c r="A491" s="369" t="s">
        <v>4259</v>
      </c>
      <c r="B491" s="308" t="s">
        <v>4260</v>
      </c>
      <c r="C491" s="370"/>
      <c r="D491" s="371"/>
      <c r="E491" s="372">
        <v>0</v>
      </c>
      <c r="F491" s="373">
        <v>1.2</v>
      </c>
      <c r="G491" s="304">
        <f t="shared" si="7"/>
        <v>0</v>
      </c>
      <c r="H491" s="305">
        <v>1.2</v>
      </c>
      <c r="J491" s="306"/>
      <c r="K491" s="306"/>
    </row>
    <row r="492" spans="1:11">
      <c r="A492" s="369" t="s">
        <v>4261</v>
      </c>
      <c r="B492" s="308" t="s">
        <v>4262</v>
      </c>
      <c r="C492" s="370"/>
      <c r="D492" s="371"/>
      <c r="E492" s="372">
        <v>1</v>
      </c>
      <c r="F492" s="373">
        <v>1.2</v>
      </c>
      <c r="G492" s="304">
        <f t="shared" si="7"/>
        <v>1</v>
      </c>
      <c r="H492" s="305">
        <v>1.2</v>
      </c>
      <c r="J492" s="306"/>
      <c r="K492" s="306"/>
    </row>
    <row r="493" spans="1:11">
      <c r="A493" s="369" t="s">
        <v>4263</v>
      </c>
      <c r="B493" s="308" t="s">
        <v>4264</v>
      </c>
      <c r="C493" s="370"/>
      <c r="D493" s="371"/>
      <c r="E493" s="372">
        <v>0</v>
      </c>
      <c r="F493" s="373">
        <v>2.4</v>
      </c>
      <c r="G493" s="304">
        <f t="shared" si="7"/>
        <v>0</v>
      </c>
      <c r="H493" s="305">
        <v>2.4</v>
      </c>
      <c r="J493" s="306"/>
      <c r="K493" s="306"/>
    </row>
    <row r="494" spans="1:11">
      <c r="A494" s="369" t="s">
        <v>4265</v>
      </c>
      <c r="B494" s="308" t="s">
        <v>4266</v>
      </c>
      <c r="C494" s="370"/>
      <c r="D494" s="371"/>
      <c r="E494" s="372">
        <v>1</v>
      </c>
      <c r="F494" s="373">
        <v>1.2</v>
      </c>
      <c r="G494" s="304">
        <f t="shared" si="7"/>
        <v>1</v>
      </c>
      <c r="H494" s="305">
        <v>1.2</v>
      </c>
      <c r="J494" s="306"/>
      <c r="K494" s="306"/>
    </row>
    <row r="495" spans="1:11">
      <c r="A495" s="369" t="s">
        <v>4267</v>
      </c>
      <c r="B495" s="308" t="s">
        <v>4268</v>
      </c>
      <c r="C495" s="370"/>
      <c r="D495" s="371"/>
      <c r="E495" s="372">
        <v>0</v>
      </c>
      <c r="F495" s="373">
        <v>1.2</v>
      </c>
      <c r="G495" s="304">
        <f t="shared" si="7"/>
        <v>0</v>
      </c>
      <c r="H495" s="305">
        <v>1.2</v>
      </c>
      <c r="J495" s="306"/>
      <c r="K495" s="306"/>
    </row>
    <row r="496" spans="1:11">
      <c r="A496" s="369" t="s">
        <v>4269</v>
      </c>
      <c r="B496" s="308" t="s">
        <v>4270</v>
      </c>
      <c r="C496" s="370"/>
      <c r="D496" s="371"/>
      <c r="E496" s="372">
        <v>0</v>
      </c>
      <c r="F496" s="373">
        <v>1.2</v>
      </c>
      <c r="G496" s="304">
        <f t="shared" si="7"/>
        <v>0</v>
      </c>
      <c r="H496" s="305">
        <v>1.2</v>
      </c>
      <c r="J496" s="306"/>
      <c r="K496" s="306"/>
    </row>
    <row r="497" spans="1:11">
      <c r="A497" s="369" t="s">
        <v>4271</v>
      </c>
      <c r="B497" s="308" t="s">
        <v>4272</v>
      </c>
      <c r="C497" s="370"/>
      <c r="D497" s="371"/>
      <c r="E497" s="372">
        <v>2</v>
      </c>
      <c r="F497" s="373">
        <v>1.2</v>
      </c>
      <c r="G497" s="304">
        <f t="shared" si="7"/>
        <v>2</v>
      </c>
      <c r="H497" s="305">
        <v>1.2</v>
      </c>
      <c r="J497" s="306"/>
      <c r="K497" s="306"/>
    </row>
    <row r="498" spans="1:11">
      <c r="A498" s="369" t="s">
        <v>4273</v>
      </c>
      <c r="B498" s="308" t="s">
        <v>4274</v>
      </c>
      <c r="C498" s="370"/>
      <c r="D498" s="371"/>
      <c r="E498" s="372">
        <v>0</v>
      </c>
      <c r="F498" s="373">
        <v>1.2</v>
      </c>
      <c r="G498" s="304">
        <f t="shared" si="7"/>
        <v>0</v>
      </c>
      <c r="H498" s="305">
        <v>1.2</v>
      </c>
      <c r="J498" s="306"/>
      <c r="K498" s="306"/>
    </row>
    <row r="499" spans="1:11" ht="25.5">
      <c r="A499" s="369" t="s">
        <v>4275</v>
      </c>
      <c r="B499" s="308" t="s">
        <v>4276</v>
      </c>
      <c r="C499" s="370"/>
      <c r="D499" s="371"/>
      <c r="E499" s="372">
        <v>5</v>
      </c>
      <c r="F499" s="373">
        <v>26</v>
      </c>
      <c r="G499" s="304">
        <f t="shared" si="7"/>
        <v>5</v>
      </c>
      <c r="H499" s="305">
        <v>26</v>
      </c>
      <c r="J499" s="306"/>
      <c r="K499" s="306"/>
    </row>
    <row r="500" spans="1:11">
      <c r="A500" s="369" t="s">
        <v>4277</v>
      </c>
      <c r="B500" s="308" t="s">
        <v>4278</v>
      </c>
      <c r="C500" s="370"/>
      <c r="D500" s="371"/>
      <c r="E500" s="372">
        <v>2</v>
      </c>
      <c r="F500" s="373">
        <v>1.2</v>
      </c>
      <c r="G500" s="304">
        <f t="shared" si="7"/>
        <v>2</v>
      </c>
      <c r="H500" s="305">
        <v>1.2</v>
      </c>
      <c r="J500" s="306"/>
      <c r="K500" s="306"/>
    </row>
    <row r="501" spans="1:11">
      <c r="A501" s="369" t="s">
        <v>4279</v>
      </c>
      <c r="B501" s="308" t="s">
        <v>4280</v>
      </c>
      <c r="C501" s="370"/>
      <c r="D501" s="371"/>
      <c r="E501" s="372">
        <v>0</v>
      </c>
      <c r="F501" s="373">
        <v>1.2</v>
      </c>
      <c r="G501" s="304">
        <f t="shared" si="7"/>
        <v>0</v>
      </c>
      <c r="H501" s="305">
        <v>1.2</v>
      </c>
      <c r="J501" s="306"/>
      <c r="K501" s="306"/>
    </row>
    <row r="502" spans="1:11">
      <c r="A502" s="369" t="s">
        <v>4281</v>
      </c>
      <c r="B502" s="308" t="s">
        <v>4282</v>
      </c>
      <c r="C502" s="370"/>
      <c r="D502" s="371"/>
      <c r="E502" s="372">
        <v>6</v>
      </c>
      <c r="F502" s="373">
        <v>30</v>
      </c>
      <c r="G502" s="304">
        <f t="shared" si="7"/>
        <v>6</v>
      </c>
      <c r="H502" s="305">
        <v>30</v>
      </c>
      <c r="J502" s="306"/>
      <c r="K502" s="306"/>
    </row>
    <row r="503" spans="1:11">
      <c r="A503" s="369" t="s">
        <v>4283</v>
      </c>
      <c r="B503" s="308" t="s">
        <v>4284</v>
      </c>
      <c r="C503" s="370"/>
      <c r="D503" s="371"/>
      <c r="E503" s="372">
        <v>0</v>
      </c>
      <c r="F503" s="312">
        <v>1</v>
      </c>
      <c r="G503" s="304">
        <f t="shared" si="7"/>
        <v>0</v>
      </c>
      <c r="H503" s="305">
        <v>1</v>
      </c>
      <c r="J503" s="306"/>
      <c r="K503" s="306"/>
    </row>
    <row r="504" spans="1:11">
      <c r="A504" s="369" t="s">
        <v>4285</v>
      </c>
      <c r="B504" s="308" t="s">
        <v>4286</v>
      </c>
      <c r="C504" s="370"/>
      <c r="D504" s="371"/>
      <c r="E504" s="372">
        <v>0</v>
      </c>
      <c r="F504" s="312">
        <v>1</v>
      </c>
      <c r="G504" s="304">
        <f t="shared" si="7"/>
        <v>0</v>
      </c>
      <c r="H504" s="305">
        <v>1</v>
      </c>
      <c r="J504" s="306"/>
      <c r="K504" s="306"/>
    </row>
    <row r="505" spans="1:11">
      <c r="A505" s="369" t="s">
        <v>4287</v>
      </c>
      <c r="B505" s="308" t="s">
        <v>4288</v>
      </c>
      <c r="C505" s="370"/>
      <c r="D505" s="371"/>
      <c r="E505" s="372">
        <v>0</v>
      </c>
      <c r="F505" s="312">
        <v>1</v>
      </c>
      <c r="G505" s="304">
        <f t="shared" si="7"/>
        <v>0</v>
      </c>
      <c r="H505" s="305">
        <v>1</v>
      </c>
      <c r="J505" s="306"/>
      <c r="K505" s="306"/>
    </row>
    <row r="506" spans="1:11">
      <c r="A506" s="369" t="s">
        <v>4289</v>
      </c>
      <c r="B506" s="308" t="s">
        <v>4290</v>
      </c>
      <c r="C506" s="370"/>
      <c r="D506" s="371"/>
      <c r="E506" s="372">
        <v>0</v>
      </c>
      <c r="F506" s="312">
        <v>1</v>
      </c>
      <c r="G506" s="304">
        <f t="shared" si="7"/>
        <v>0</v>
      </c>
      <c r="H506" s="305">
        <v>1</v>
      </c>
      <c r="J506" s="306"/>
      <c r="K506" s="306"/>
    </row>
    <row r="507" spans="1:11" ht="25.5">
      <c r="A507" s="369" t="s">
        <v>4291</v>
      </c>
      <c r="B507" s="308" t="s">
        <v>4292</v>
      </c>
      <c r="C507" s="370"/>
      <c r="D507" s="371"/>
      <c r="E507" s="372">
        <v>0</v>
      </c>
      <c r="F507" s="312">
        <v>1.2</v>
      </c>
      <c r="G507" s="304">
        <f t="shared" si="7"/>
        <v>0</v>
      </c>
      <c r="H507" s="305">
        <v>1.2</v>
      </c>
      <c r="J507" s="306"/>
      <c r="K507" s="306"/>
    </row>
    <row r="508" spans="1:11" ht="25.5">
      <c r="A508" s="369" t="s">
        <v>4293</v>
      </c>
      <c r="B508" s="308" t="s">
        <v>4294</v>
      </c>
      <c r="C508" s="370"/>
      <c r="D508" s="371"/>
      <c r="E508" s="372">
        <v>1</v>
      </c>
      <c r="F508" s="312">
        <v>1</v>
      </c>
      <c r="G508" s="304">
        <f t="shared" si="7"/>
        <v>1</v>
      </c>
      <c r="H508" s="305">
        <v>1</v>
      </c>
      <c r="J508" s="306"/>
      <c r="K508" s="306"/>
    </row>
    <row r="509" spans="1:11">
      <c r="A509" s="369" t="s">
        <v>4295</v>
      </c>
      <c r="B509" s="308" t="s">
        <v>4296</v>
      </c>
      <c r="C509" s="370"/>
      <c r="D509" s="371"/>
      <c r="E509" s="372">
        <v>0</v>
      </c>
      <c r="F509" s="312">
        <v>1.2</v>
      </c>
      <c r="G509" s="304">
        <f t="shared" si="7"/>
        <v>0</v>
      </c>
      <c r="H509" s="305">
        <v>1.2</v>
      </c>
      <c r="J509" s="306"/>
      <c r="K509" s="306"/>
    </row>
    <row r="510" spans="1:11">
      <c r="A510" s="369" t="s">
        <v>4297</v>
      </c>
      <c r="B510" s="308" t="s">
        <v>4298</v>
      </c>
      <c r="C510" s="370"/>
      <c r="D510" s="371"/>
      <c r="E510" s="372">
        <v>0</v>
      </c>
      <c r="F510" s="312">
        <v>1</v>
      </c>
      <c r="G510" s="304">
        <f t="shared" si="7"/>
        <v>0</v>
      </c>
      <c r="H510" s="305">
        <v>1</v>
      </c>
      <c r="J510" s="306"/>
      <c r="K510" s="306"/>
    </row>
    <row r="511" spans="1:11">
      <c r="A511" s="369" t="s">
        <v>4299</v>
      </c>
      <c r="B511" s="308" t="s">
        <v>4300</v>
      </c>
      <c r="C511" s="370"/>
      <c r="D511" s="371"/>
      <c r="E511" s="372">
        <v>13</v>
      </c>
      <c r="F511" s="312">
        <v>13.2</v>
      </c>
      <c r="G511" s="304">
        <f t="shared" si="7"/>
        <v>13</v>
      </c>
      <c r="H511" s="305">
        <v>13.2</v>
      </c>
      <c r="J511" s="306"/>
      <c r="K511" s="306"/>
    </row>
    <row r="512" spans="1:11" ht="25.5">
      <c r="A512" s="369" t="s">
        <v>5181</v>
      </c>
      <c r="B512" s="308" t="s">
        <v>7236</v>
      </c>
      <c r="C512" s="370"/>
      <c r="D512" s="371"/>
      <c r="E512" s="372">
        <v>1</v>
      </c>
      <c r="F512" s="312"/>
      <c r="G512" s="304">
        <f t="shared" si="7"/>
        <v>1</v>
      </c>
      <c r="H512" s="305"/>
      <c r="J512" s="306"/>
      <c r="K512" s="306"/>
    </row>
    <row r="513" spans="1:11">
      <c r="A513" s="369" t="s">
        <v>2746</v>
      </c>
      <c r="B513" s="308" t="s">
        <v>2747</v>
      </c>
      <c r="C513" s="370"/>
      <c r="D513" s="371"/>
      <c r="E513" s="372">
        <v>2</v>
      </c>
      <c r="F513" s="312"/>
      <c r="G513" s="304">
        <f t="shared" si="7"/>
        <v>2</v>
      </c>
      <c r="H513" s="305"/>
      <c r="J513" s="306"/>
      <c r="K513" s="306"/>
    </row>
    <row r="514" spans="1:11" ht="25.5">
      <c r="A514" s="369" t="s">
        <v>7237</v>
      </c>
      <c r="B514" s="308" t="s">
        <v>7238</v>
      </c>
      <c r="C514" s="370"/>
      <c r="D514" s="371"/>
      <c r="E514" s="372">
        <v>1</v>
      </c>
      <c r="F514" s="312"/>
      <c r="G514" s="304">
        <f t="shared" si="7"/>
        <v>1</v>
      </c>
      <c r="H514" s="305"/>
      <c r="J514" s="306"/>
      <c r="K514" s="306"/>
    </row>
    <row r="515" spans="1:11">
      <c r="A515" s="369" t="s">
        <v>7239</v>
      </c>
      <c r="B515" s="308" t="s">
        <v>7240</v>
      </c>
      <c r="C515" s="370"/>
      <c r="D515" s="371"/>
      <c r="E515" s="372">
        <v>1</v>
      </c>
      <c r="F515" s="312"/>
      <c r="G515" s="304">
        <f t="shared" si="7"/>
        <v>1</v>
      </c>
      <c r="H515" s="305"/>
      <c r="J515" s="306"/>
      <c r="K515" s="306"/>
    </row>
    <row r="516" spans="1:11" ht="25.5">
      <c r="A516" s="369" t="s">
        <v>7241</v>
      </c>
      <c r="B516" s="308" t="s">
        <v>7242</v>
      </c>
      <c r="C516" s="370"/>
      <c r="D516" s="371"/>
      <c r="E516" s="372">
        <v>1</v>
      </c>
      <c r="F516" s="312"/>
      <c r="G516" s="304">
        <f t="shared" si="7"/>
        <v>1</v>
      </c>
      <c r="H516" s="305"/>
      <c r="J516" s="306"/>
      <c r="K516" s="306"/>
    </row>
    <row r="517" spans="1:11">
      <c r="A517" s="369" t="s">
        <v>7243</v>
      </c>
      <c r="B517" s="308" t="s">
        <v>7244</v>
      </c>
      <c r="C517" s="370"/>
      <c r="D517" s="371"/>
      <c r="E517" s="372">
        <v>2</v>
      </c>
      <c r="F517" s="312"/>
      <c r="G517" s="304">
        <f t="shared" si="7"/>
        <v>2</v>
      </c>
      <c r="H517" s="305"/>
      <c r="J517" s="306"/>
      <c r="K517" s="306"/>
    </row>
    <row r="518" spans="1:11">
      <c r="A518" s="369" t="s">
        <v>7245</v>
      </c>
      <c r="B518" s="308" t="s">
        <v>7246</v>
      </c>
      <c r="C518" s="370"/>
      <c r="D518" s="371"/>
      <c r="E518" s="372">
        <v>1</v>
      </c>
      <c r="F518" s="312"/>
      <c r="G518" s="304">
        <f t="shared" si="7"/>
        <v>1</v>
      </c>
      <c r="H518" s="305"/>
      <c r="J518" s="306"/>
      <c r="K518" s="306"/>
    </row>
    <row r="519" spans="1:11">
      <c r="A519" s="369" t="s">
        <v>5238</v>
      </c>
      <c r="B519" s="308" t="s">
        <v>7247</v>
      </c>
      <c r="C519" s="370"/>
      <c r="D519" s="371"/>
      <c r="E519" s="372">
        <v>2</v>
      </c>
      <c r="F519" s="312"/>
      <c r="G519" s="304">
        <f t="shared" si="7"/>
        <v>2</v>
      </c>
      <c r="H519" s="305"/>
      <c r="J519" s="306"/>
      <c r="K519" s="306"/>
    </row>
    <row r="520" spans="1:11">
      <c r="A520" s="369" t="s">
        <v>7248</v>
      </c>
      <c r="B520" s="308" t="s">
        <v>7249</v>
      </c>
      <c r="C520" s="370"/>
      <c r="D520" s="371"/>
      <c r="E520" s="372">
        <v>1</v>
      </c>
      <c r="F520" s="312"/>
      <c r="G520" s="304">
        <f t="shared" si="7"/>
        <v>1</v>
      </c>
      <c r="H520" s="305"/>
      <c r="J520" s="306"/>
      <c r="K520" s="306"/>
    </row>
    <row r="521" spans="1:11">
      <c r="A521" s="369" t="s">
        <v>7250</v>
      </c>
      <c r="B521" s="308" t="s">
        <v>7251</v>
      </c>
      <c r="C521" s="370"/>
      <c r="D521" s="371"/>
      <c r="E521" s="372">
        <v>2</v>
      </c>
      <c r="F521" s="312"/>
      <c r="G521" s="304">
        <f t="shared" si="7"/>
        <v>2</v>
      </c>
      <c r="H521" s="305"/>
      <c r="J521" s="306"/>
      <c r="K521" s="306"/>
    </row>
    <row r="522" spans="1:11">
      <c r="A522" s="369" t="s">
        <v>7252</v>
      </c>
      <c r="B522" s="308" t="s">
        <v>7253</v>
      </c>
      <c r="C522" s="370"/>
      <c r="D522" s="371"/>
      <c r="E522" s="372">
        <v>1</v>
      </c>
      <c r="F522" s="312"/>
      <c r="G522" s="304">
        <f t="shared" si="7"/>
        <v>1</v>
      </c>
      <c r="H522" s="305"/>
      <c r="J522" s="306"/>
      <c r="K522" s="306"/>
    </row>
    <row r="523" spans="1:11">
      <c r="A523" s="369" t="s">
        <v>4716</v>
      </c>
      <c r="B523" s="308" t="s">
        <v>7254</v>
      </c>
      <c r="C523" s="370"/>
      <c r="D523" s="371"/>
      <c r="E523" s="372">
        <v>1</v>
      </c>
      <c r="F523" s="312"/>
      <c r="G523" s="304">
        <f t="shared" si="7"/>
        <v>1</v>
      </c>
      <c r="H523" s="305"/>
      <c r="J523" s="306"/>
      <c r="K523" s="306"/>
    </row>
    <row r="524" spans="1:11">
      <c r="A524" s="369" t="s">
        <v>7255</v>
      </c>
      <c r="B524" s="308" t="s">
        <v>7256</v>
      </c>
      <c r="C524" s="370"/>
      <c r="D524" s="371"/>
      <c r="E524" s="372">
        <v>1</v>
      </c>
      <c r="F524" s="312"/>
      <c r="G524" s="304">
        <f t="shared" ref="G524:G549" si="8">C524+E524</f>
        <v>1</v>
      </c>
      <c r="H524" s="305"/>
      <c r="J524" s="306"/>
      <c r="K524" s="306"/>
    </row>
    <row r="525" spans="1:11" ht="38.25">
      <c r="A525" s="369" t="s">
        <v>7257</v>
      </c>
      <c r="B525" s="308" t="s">
        <v>3635</v>
      </c>
      <c r="C525" s="370"/>
      <c r="D525" s="371"/>
      <c r="E525" s="372">
        <v>1</v>
      </c>
      <c r="F525" s="312"/>
      <c r="G525" s="304">
        <f t="shared" si="8"/>
        <v>1</v>
      </c>
      <c r="H525" s="305"/>
      <c r="J525" s="306"/>
      <c r="K525" s="306"/>
    </row>
    <row r="526" spans="1:11" ht="25.5">
      <c r="A526" s="369" t="s">
        <v>7258</v>
      </c>
      <c r="B526" s="308" t="s">
        <v>7259</v>
      </c>
      <c r="C526" s="370"/>
      <c r="D526" s="371"/>
      <c r="E526" s="372">
        <v>1</v>
      </c>
      <c r="F526" s="312"/>
      <c r="G526" s="304">
        <f t="shared" si="8"/>
        <v>1</v>
      </c>
      <c r="H526" s="305"/>
      <c r="J526" s="306"/>
      <c r="K526" s="306"/>
    </row>
    <row r="527" spans="1:11">
      <c r="A527" s="369" t="s">
        <v>7260</v>
      </c>
      <c r="B527" s="308" t="s">
        <v>7261</v>
      </c>
      <c r="C527" s="370"/>
      <c r="D527" s="371"/>
      <c r="E527" s="372">
        <v>1</v>
      </c>
      <c r="F527" s="312"/>
      <c r="G527" s="304">
        <f t="shared" si="8"/>
        <v>1</v>
      </c>
      <c r="H527" s="305"/>
      <c r="J527" s="306"/>
      <c r="K527" s="306"/>
    </row>
    <row r="528" spans="1:11">
      <c r="A528" s="369" t="s">
        <v>7262</v>
      </c>
      <c r="B528" s="308" t="s">
        <v>7263</v>
      </c>
      <c r="C528" s="370"/>
      <c r="D528" s="371"/>
      <c r="E528" s="372">
        <v>2</v>
      </c>
      <c r="F528" s="312"/>
      <c r="G528" s="304">
        <f t="shared" si="8"/>
        <v>2</v>
      </c>
      <c r="H528" s="305"/>
      <c r="J528" s="306"/>
      <c r="K528" s="306"/>
    </row>
    <row r="529" spans="1:11">
      <c r="A529" s="369" t="s">
        <v>7264</v>
      </c>
      <c r="B529" s="308" t="s">
        <v>7265</v>
      </c>
      <c r="C529" s="370"/>
      <c r="D529" s="371"/>
      <c r="E529" s="372">
        <v>1</v>
      </c>
      <c r="F529" s="373"/>
      <c r="G529" s="304">
        <f t="shared" si="8"/>
        <v>1</v>
      </c>
      <c r="H529" s="305"/>
      <c r="J529" s="306"/>
      <c r="K529" s="306"/>
    </row>
    <row r="530" spans="1:11">
      <c r="A530" s="369" t="s">
        <v>7266</v>
      </c>
      <c r="B530" s="308" t="s">
        <v>7267</v>
      </c>
      <c r="C530" s="370"/>
      <c r="D530" s="371"/>
      <c r="E530" s="372">
        <v>1</v>
      </c>
      <c r="F530" s="312"/>
      <c r="G530" s="304">
        <f t="shared" si="8"/>
        <v>1</v>
      </c>
      <c r="H530" s="305"/>
      <c r="J530" s="306"/>
      <c r="K530" s="306"/>
    </row>
    <row r="531" spans="1:11">
      <c r="A531" s="369" t="s">
        <v>4908</v>
      </c>
      <c r="B531" s="308" t="s">
        <v>7268</v>
      </c>
      <c r="C531" s="370"/>
      <c r="D531" s="371"/>
      <c r="E531" s="372">
        <v>1</v>
      </c>
      <c r="F531" s="373"/>
      <c r="G531" s="304">
        <f t="shared" si="8"/>
        <v>1</v>
      </c>
      <c r="H531" s="305"/>
      <c r="J531" s="306"/>
      <c r="K531" s="306"/>
    </row>
    <row r="532" spans="1:11">
      <c r="A532" s="369" t="s">
        <v>7269</v>
      </c>
      <c r="B532" s="308" t="s">
        <v>7270</v>
      </c>
      <c r="C532" s="370"/>
      <c r="D532" s="371"/>
      <c r="E532" s="372">
        <v>1</v>
      </c>
      <c r="F532" s="312"/>
      <c r="G532" s="304">
        <f t="shared" si="8"/>
        <v>1</v>
      </c>
      <c r="H532" s="305"/>
      <c r="J532" s="306"/>
      <c r="K532" s="306"/>
    </row>
    <row r="533" spans="1:11">
      <c r="A533" s="369" t="s">
        <v>5361</v>
      </c>
      <c r="B533" s="308" t="s">
        <v>7271</v>
      </c>
      <c r="C533" s="1358"/>
      <c r="D533" s="1359"/>
      <c r="E533" s="1360">
        <v>1</v>
      </c>
      <c r="F533" s="1361"/>
      <c r="G533" s="304">
        <f t="shared" si="8"/>
        <v>1</v>
      </c>
      <c r="H533" s="305"/>
      <c r="J533" s="306"/>
      <c r="K533" s="306"/>
    </row>
    <row r="534" spans="1:11" ht="25.5">
      <c r="A534" s="1356" t="s">
        <v>7724</v>
      </c>
      <c r="B534" s="1357" t="s">
        <v>7725</v>
      </c>
      <c r="C534" s="1358"/>
      <c r="D534" s="1359"/>
      <c r="E534" s="1360">
        <v>2</v>
      </c>
      <c r="F534" s="1361"/>
      <c r="G534" s="304">
        <f t="shared" si="8"/>
        <v>2</v>
      </c>
      <c r="H534" s="305"/>
      <c r="J534" s="306"/>
      <c r="K534" s="306"/>
    </row>
    <row r="535" spans="1:11" ht="25.5">
      <c r="A535" s="1356" t="s">
        <v>7726</v>
      </c>
      <c r="B535" s="1357" t="s">
        <v>7727</v>
      </c>
      <c r="C535" s="1358"/>
      <c r="D535" s="1359"/>
      <c r="E535" s="1360">
        <v>1</v>
      </c>
      <c r="F535" s="1361"/>
      <c r="G535" s="304">
        <f t="shared" si="8"/>
        <v>1</v>
      </c>
      <c r="H535" s="305"/>
      <c r="J535" s="306"/>
      <c r="K535" s="306"/>
    </row>
    <row r="536" spans="1:11">
      <c r="A536" s="1356" t="s">
        <v>7728</v>
      </c>
      <c r="B536" s="1357" t="s">
        <v>7729</v>
      </c>
      <c r="C536" s="1358"/>
      <c r="D536" s="1359"/>
      <c r="E536" s="1360">
        <v>1</v>
      </c>
      <c r="F536" s="1361"/>
      <c r="G536" s="304">
        <f t="shared" si="8"/>
        <v>1</v>
      </c>
      <c r="H536" s="305"/>
      <c r="J536" s="306"/>
      <c r="K536" s="306"/>
    </row>
    <row r="537" spans="1:11">
      <c r="A537" s="1356" t="s">
        <v>7730</v>
      </c>
      <c r="B537" s="1357" t="s">
        <v>7731</v>
      </c>
      <c r="C537" s="1358"/>
      <c r="D537" s="1359"/>
      <c r="E537" s="1360">
        <v>1</v>
      </c>
      <c r="F537" s="1361"/>
      <c r="G537" s="304">
        <f t="shared" si="8"/>
        <v>1</v>
      </c>
      <c r="H537" s="305"/>
      <c r="J537" s="306"/>
      <c r="K537" s="306"/>
    </row>
    <row r="538" spans="1:11">
      <c r="A538" s="1356" t="s">
        <v>7732</v>
      </c>
      <c r="B538" s="1357" t="s">
        <v>7733</v>
      </c>
      <c r="C538" s="1358"/>
      <c r="D538" s="1359"/>
      <c r="E538" s="1360">
        <v>1</v>
      </c>
      <c r="F538" s="1361"/>
      <c r="G538" s="304">
        <f t="shared" si="8"/>
        <v>1</v>
      </c>
      <c r="H538" s="305"/>
      <c r="J538" s="306"/>
      <c r="K538" s="306"/>
    </row>
    <row r="539" spans="1:11">
      <c r="A539" s="1356" t="s">
        <v>7734</v>
      </c>
      <c r="B539" s="1357" t="s">
        <v>7735</v>
      </c>
      <c r="C539" s="1358"/>
      <c r="D539" s="1359"/>
      <c r="E539" s="1360">
        <v>1</v>
      </c>
      <c r="F539" s="1361"/>
      <c r="G539" s="304">
        <f t="shared" si="8"/>
        <v>1</v>
      </c>
      <c r="H539" s="305"/>
      <c r="J539" s="306"/>
      <c r="K539" s="306"/>
    </row>
    <row r="540" spans="1:11">
      <c r="A540" s="1356" t="s">
        <v>7736</v>
      </c>
      <c r="B540" s="1357" t="s">
        <v>7737</v>
      </c>
      <c r="C540" s="1358"/>
      <c r="D540" s="1359"/>
      <c r="E540" s="1360">
        <v>1</v>
      </c>
      <c r="F540" s="1361"/>
      <c r="G540" s="304">
        <f t="shared" si="8"/>
        <v>1</v>
      </c>
      <c r="H540" s="305"/>
      <c r="J540" s="306"/>
      <c r="K540" s="306"/>
    </row>
    <row r="541" spans="1:11">
      <c r="A541" s="1356" t="s">
        <v>5243</v>
      </c>
      <c r="B541" s="1357" t="s">
        <v>7738</v>
      </c>
      <c r="C541" s="1358"/>
      <c r="D541" s="1359"/>
      <c r="E541" s="1360">
        <v>1</v>
      </c>
      <c r="F541" s="1361"/>
      <c r="G541" s="304">
        <f t="shared" si="8"/>
        <v>1</v>
      </c>
      <c r="H541" s="305"/>
      <c r="J541" s="306"/>
      <c r="K541" s="306"/>
    </row>
    <row r="542" spans="1:11">
      <c r="A542" s="1356" t="s">
        <v>7739</v>
      </c>
      <c r="B542" s="1357" t="s">
        <v>7740</v>
      </c>
      <c r="C542" s="1358"/>
      <c r="D542" s="1359"/>
      <c r="E542" s="1360">
        <v>2</v>
      </c>
      <c r="F542" s="1361"/>
      <c r="G542" s="304">
        <f t="shared" si="8"/>
        <v>2</v>
      </c>
      <c r="H542" s="305"/>
      <c r="J542" s="306"/>
      <c r="K542" s="306"/>
    </row>
    <row r="543" spans="1:11" ht="25.5">
      <c r="A543" s="1356" t="s">
        <v>4646</v>
      </c>
      <c r="B543" s="1357" t="s">
        <v>7741</v>
      </c>
      <c r="C543" s="1358"/>
      <c r="D543" s="1359"/>
      <c r="E543" s="1360">
        <v>1</v>
      </c>
      <c r="F543" s="1361"/>
      <c r="G543" s="304">
        <f t="shared" si="8"/>
        <v>1</v>
      </c>
      <c r="H543" s="305"/>
      <c r="J543" s="306"/>
      <c r="K543" s="306"/>
    </row>
    <row r="544" spans="1:11" ht="25.5">
      <c r="A544" s="1356" t="s">
        <v>4656</v>
      </c>
      <c r="B544" s="1357" t="s">
        <v>7742</v>
      </c>
      <c r="C544" s="1358"/>
      <c r="D544" s="1359"/>
      <c r="E544" s="1360">
        <v>1</v>
      </c>
      <c r="F544" s="1361"/>
      <c r="G544" s="304">
        <f t="shared" si="8"/>
        <v>1</v>
      </c>
      <c r="H544" s="305"/>
      <c r="J544" s="306"/>
      <c r="K544" s="306"/>
    </row>
    <row r="545" spans="1:11">
      <c r="A545" s="1356" t="s">
        <v>7743</v>
      </c>
      <c r="B545" s="1357" t="s">
        <v>7744</v>
      </c>
      <c r="C545" s="1358"/>
      <c r="D545" s="1359"/>
      <c r="E545" s="1360">
        <v>1</v>
      </c>
      <c r="F545" s="1361"/>
      <c r="G545" s="304">
        <f t="shared" si="8"/>
        <v>1</v>
      </c>
      <c r="H545" s="305"/>
      <c r="J545" s="306"/>
      <c r="K545" s="306"/>
    </row>
    <row r="546" spans="1:11">
      <c r="A546" s="1362" t="s">
        <v>7749</v>
      </c>
      <c r="B546" s="1030" t="s">
        <v>7750</v>
      </c>
      <c r="C546" s="1358"/>
      <c r="D546" s="1359"/>
      <c r="E546" s="1360">
        <v>1</v>
      </c>
      <c r="F546" s="1361"/>
      <c r="G546" s="304">
        <f t="shared" si="8"/>
        <v>1</v>
      </c>
      <c r="H546" s="305"/>
      <c r="J546" s="306"/>
      <c r="K546" s="306"/>
    </row>
    <row r="547" spans="1:11" ht="25.5">
      <c r="A547" s="1356" t="s">
        <v>7745</v>
      </c>
      <c r="B547" s="1363" t="s">
        <v>7746</v>
      </c>
      <c r="C547" s="1358"/>
      <c r="D547" s="1359"/>
      <c r="E547" s="1360">
        <v>1</v>
      </c>
      <c r="F547" s="1361"/>
      <c r="G547" s="304">
        <f t="shared" si="8"/>
        <v>1</v>
      </c>
      <c r="H547" s="305"/>
      <c r="J547" s="306"/>
      <c r="K547" s="306"/>
    </row>
    <row r="548" spans="1:11">
      <c r="A548" s="1356" t="s">
        <v>7747</v>
      </c>
      <c r="B548" s="1030" t="s">
        <v>7748</v>
      </c>
      <c r="C548" s="1358"/>
      <c r="D548" s="1359"/>
      <c r="E548" s="1360">
        <v>1</v>
      </c>
      <c r="F548" s="1361"/>
      <c r="G548" s="304">
        <f t="shared" si="8"/>
        <v>1</v>
      </c>
      <c r="H548" s="305"/>
      <c r="J548" s="306"/>
      <c r="K548" s="306"/>
    </row>
    <row r="549" spans="1:11" ht="13.5" thickBot="1">
      <c r="A549" s="2060" t="s">
        <v>4301</v>
      </c>
      <c r="B549" s="2061"/>
      <c r="C549" s="612">
        <v>0</v>
      </c>
      <c r="D549" s="612">
        <v>0</v>
      </c>
      <c r="E549" s="612">
        <v>3268</v>
      </c>
      <c r="F549" s="613">
        <v>6186</v>
      </c>
      <c r="G549" s="1353">
        <f t="shared" si="8"/>
        <v>3268</v>
      </c>
      <c r="H549" s="614">
        <v>6186</v>
      </c>
      <c r="J549" s="306"/>
    </row>
    <row r="550" spans="1:11" ht="13.5" thickBot="1">
      <c r="A550" s="374"/>
      <c r="B550" s="375"/>
      <c r="C550" s="376"/>
      <c r="D550" s="377"/>
      <c r="E550" s="378"/>
      <c r="F550" s="379"/>
      <c r="G550" s="380"/>
      <c r="H550" s="381"/>
    </row>
    <row r="551" spans="1:11" ht="14.25" customHeight="1" thickBot="1">
      <c r="A551" s="2062" t="s">
        <v>4302</v>
      </c>
      <c r="B551" s="2063"/>
      <c r="C551" s="2063"/>
      <c r="D551" s="2063"/>
      <c r="E551" s="2063"/>
      <c r="F551" s="2063"/>
      <c r="G551" s="2063"/>
      <c r="H551" s="2064"/>
    </row>
    <row r="552" spans="1:11">
      <c r="A552" s="307" t="s">
        <v>3311</v>
      </c>
      <c r="B552" s="308" t="s">
        <v>4303</v>
      </c>
      <c r="C552" s="311"/>
      <c r="D552" s="312"/>
      <c r="E552" s="311">
        <v>1</v>
      </c>
      <c r="F552" s="312">
        <v>2.2999999999999998</v>
      </c>
      <c r="G552" s="372">
        <f>C552+E552</f>
        <v>1</v>
      </c>
      <c r="H552" s="382">
        <v>2.2999999999999998</v>
      </c>
    </row>
    <row r="553" spans="1:11" ht="25.5">
      <c r="A553" s="383" t="s">
        <v>3313</v>
      </c>
      <c r="B553" s="777" t="s">
        <v>3314</v>
      </c>
      <c r="C553" s="311"/>
      <c r="D553" s="312"/>
      <c r="E553" s="311">
        <v>0</v>
      </c>
      <c r="F553" s="312">
        <v>2.2999999999999998</v>
      </c>
      <c r="G553" s="372">
        <f t="shared" ref="G553:G616" si="9">C553+E553</f>
        <v>0</v>
      </c>
      <c r="H553" s="382">
        <v>2.2999999999999998</v>
      </c>
    </row>
    <row r="554" spans="1:11" ht="25.5">
      <c r="A554" s="383" t="s">
        <v>3317</v>
      </c>
      <c r="B554" s="777" t="s">
        <v>4304</v>
      </c>
      <c r="C554" s="311"/>
      <c r="D554" s="312"/>
      <c r="E554" s="311">
        <v>0</v>
      </c>
      <c r="F554" s="312">
        <v>2.2999999999999998</v>
      </c>
      <c r="G554" s="372">
        <f t="shared" si="9"/>
        <v>0</v>
      </c>
      <c r="H554" s="382">
        <v>2.2999999999999998</v>
      </c>
    </row>
    <row r="555" spans="1:11">
      <c r="A555" s="384" t="s">
        <v>4305</v>
      </c>
      <c r="B555" s="385" t="s">
        <v>4306</v>
      </c>
      <c r="C555" s="311"/>
      <c r="D555" s="312"/>
      <c r="E555" s="311">
        <v>4</v>
      </c>
      <c r="F555" s="312">
        <v>5.8999999999999995</v>
      </c>
      <c r="G555" s="372">
        <f t="shared" si="9"/>
        <v>4</v>
      </c>
      <c r="H555" s="382">
        <v>5.8999999999999995</v>
      </c>
    </row>
    <row r="556" spans="1:11">
      <c r="A556" s="386" t="s">
        <v>4307</v>
      </c>
      <c r="B556" s="387" t="s">
        <v>4308</v>
      </c>
      <c r="C556" s="311"/>
      <c r="D556" s="312"/>
      <c r="E556" s="311">
        <v>0</v>
      </c>
      <c r="F556" s="312">
        <v>14.3</v>
      </c>
      <c r="G556" s="372">
        <f t="shared" si="9"/>
        <v>0</v>
      </c>
      <c r="H556" s="382">
        <v>14.3</v>
      </c>
    </row>
    <row r="557" spans="1:11">
      <c r="A557" s="384" t="s">
        <v>4309</v>
      </c>
      <c r="B557" s="385" t="s">
        <v>4310</v>
      </c>
      <c r="C557" s="311"/>
      <c r="D557" s="312"/>
      <c r="E557" s="311">
        <v>1</v>
      </c>
      <c r="F557" s="312">
        <v>1</v>
      </c>
      <c r="G557" s="372">
        <f t="shared" si="9"/>
        <v>1</v>
      </c>
      <c r="H557" s="382">
        <v>1</v>
      </c>
    </row>
    <row r="558" spans="1:11">
      <c r="A558" s="388" t="s">
        <v>4311</v>
      </c>
      <c r="B558" s="389" t="s">
        <v>3367</v>
      </c>
      <c r="C558" s="311"/>
      <c r="D558" s="312"/>
      <c r="E558" s="311">
        <v>0</v>
      </c>
      <c r="F558" s="312">
        <v>3.5</v>
      </c>
      <c r="G558" s="372">
        <f t="shared" si="9"/>
        <v>0</v>
      </c>
      <c r="H558" s="382">
        <v>3.5</v>
      </c>
    </row>
    <row r="559" spans="1:11">
      <c r="A559" s="390" t="s">
        <v>3368</v>
      </c>
      <c r="B559" s="391" t="s">
        <v>4312</v>
      </c>
      <c r="C559" s="311"/>
      <c r="D559" s="312"/>
      <c r="E559" s="311">
        <v>0</v>
      </c>
      <c r="F559" s="312">
        <v>2.2999999999999998</v>
      </c>
      <c r="G559" s="372">
        <f t="shared" si="9"/>
        <v>0</v>
      </c>
      <c r="H559" s="382">
        <v>2.2999999999999998</v>
      </c>
    </row>
    <row r="560" spans="1:11">
      <c r="A560" s="390" t="s">
        <v>4313</v>
      </c>
      <c r="B560" s="392" t="s">
        <v>4314</v>
      </c>
      <c r="C560" s="311"/>
      <c r="D560" s="312"/>
      <c r="E560" s="311">
        <v>0</v>
      </c>
      <c r="F560" s="312">
        <v>2.2999999999999998</v>
      </c>
      <c r="G560" s="372">
        <f t="shared" si="9"/>
        <v>0</v>
      </c>
      <c r="H560" s="382">
        <v>2.2999999999999998</v>
      </c>
    </row>
    <row r="561" spans="1:8">
      <c r="A561" s="390" t="s">
        <v>4315</v>
      </c>
      <c r="B561" s="392" t="s">
        <v>4316</v>
      </c>
      <c r="C561" s="311"/>
      <c r="D561" s="312"/>
      <c r="E561" s="311">
        <v>0</v>
      </c>
      <c r="F561" s="312">
        <v>1</v>
      </c>
      <c r="G561" s="372">
        <f t="shared" si="9"/>
        <v>0</v>
      </c>
      <c r="H561" s="382">
        <v>1</v>
      </c>
    </row>
    <row r="562" spans="1:8">
      <c r="A562" s="347" t="s">
        <v>3418</v>
      </c>
      <c r="B562" s="348" t="s">
        <v>3419</v>
      </c>
      <c r="C562" s="311"/>
      <c r="D562" s="312"/>
      <c r="E562" s="311">
        <v>1</v>
      </c>
      <c r="F562" s="312">
        <v>3.5</v>
      </c>
      <c r="G562" s="372">
        <f t="shared" si="9"/>
        <v>1</v>
      </c>
      <c r="H562" s="382">
        <v>3.5</v>
      </c>
    </row>
    <row r="563" spans="1:8">
      <c r="A563" s="347" t="s">
        <v>3426</v>
      </c>
      <c r="B563" s="348" t="s">
        <v>4317</v>
      </c>
      <c r="C563" s="311"/>
      <c r="D563" s="312"/>
      <c r="E563" s="311">
        <v>1</v>
      </c>
      <c r="F563" s="312">
        <v>5.8999999999999995</v>
      </c>
      <c r="G563" s="372">
        <f t="shared" si="9"/>
        <v>1</v>
      </c>
      <c r="H563" s="382">
        <v>5.8999999999999995</v>
      </c>
    </row>
    <row r="564" spans="1:8">
      <c r="A564" s="393" t="s">
        <v>3430</v>
      </c>
      <c r="B564" s="352" t="s">
        <v>3431</v>
      </c>
      <c r="C564" s="311"/>
      <c r="D564" s="312"/>
      <c r="E564" s="311">
        <v>0</v>
      </c>
      <c r="F564" s="312">
        <v>2.2999999999999998</v>
      </c>
      <c r="G564" s="372">
        <f t="shared" si="9"/>
        <v>0</v>
      </c>
      <c r="H564" s="382">
        <v>2.2999999999999998</v>
      </c>
    </row>
    <row r="565" spans="1:8">
      <c r="A565" s="307" t="s">
        <v>3432</v>
      </c>
      <c r="B565" s="308" t="s">
        <v>4318</v>
      </c>
      <c r="C565" s="311"/>
      <c r="D565" s="312"/>
      <c r="E565" s="311">
        <v>0</v>
      </c>
      <c r="F565" s="312">
        <v>2.2999999999999998</v>
      </c>
      <c r="G565" s="372">
        <f t="shared" si="9"/>
        <v>0</v>
      </c>
      <c r="H565" s="382">
        <v>2.2999999999999998</v>
      </c>
    </row>
    <row r="566" spans="1:8">
      <c r="A566" s="307" t="s">
        <v>3464</v>
      </c>
      <c r="B566" s="308" t="s">
        <v>3465</v>
      </c>
      <c r="C566" s="311"/>
      <c r="D566" s="312"/>
      <c r="E566" s="311">
        <v>0</v>
      </c>
      <c r="F566" s="312">
        <v>1</v>
      </c>
      <c r="G566" s="372">
        <f t="shared" si="9"/>
        <v>0</v>
      </c>
      <c r="H566" s="382">
        <v>1</v>
      </c>
    </row>
    <row r="567" spans="1:8">
      <c r="A567" s="318" t="s">
        <v>4319</v>
      </c>
      <c r="B567" s="319" t="s">
        <v>4320</v>
      </c>
      <c r="C567" s="311"/>
      <c r="D567" s="312"/>
      <c r="E567" s="311">
        <v>0</v>
      </c>
      <c r="F567" s="312">
        <v>2.2999999999999998</v>
      </c>
      <c r="G567" s="372">
        <f t="shared" si="9"/>
        <v>0</v>
      </c>
      <c r="H567" s="382">
        <v>2.2999999999999998</v>
      </c>
    </row>
    <row r="568" spans="1:8">
      <c r="A568" s="390" t="s">
        <v>3476</v>
      </c>
      <c r="B568" s="392" t="s">
        <v>4321</v>
      </c>
      <c r="C568" s="311"/>
      <c r="D568" s="312"/>
      <c r="E568" s="311">
        <v>0</v>
      </c>
      <c r="F568" s="312">
        <v>2.2999999999999998</v>
      </c>
      <c r="G568" s="372">
        <f t="shared" si="9"/>
        <v>0</v>
      </c>
      <c r="H568" s="382">
        <v>2.2999999999999998</v>
      </c>
    </row>
    <row r="569" spans="1:8" ht="25.5">
      <c r="A569" s="326" t="s">
        <v>3480</v>
      </c>
      <c r="B569" s="310" t="s">
        <v>3481</v>
      </c>
      <c r="C569" s="311"/>
      <c r="D569" s="312"/>
      <c r="E569" s="311">
        <v>1</v>
      </c>
      <c r="F569" s="312">
        <v>1</v>
      </c>
      <c r="G569" s="372">
        <f t="shared" si="9"/>
        <v>1</v>
      </c>
      <c r="H569" s="382">
        <v>1</v>
      </c>
    </row>
    <row r="570" spans="1:8">
      <c r="A570" s="336" t="s">
        <v>3486</v>
      </c>
      <c r="B570" s="337" t="s">
        <v>3487</v>
      </c>
      <c r="C570" s="311"/>
      <c r="D570" s="312"/>
      <c r="E570" s="311">
        <v>0</v>
      </c>
      <c r="F570" s="312">
        <v>1</v>
      </c>
      <c r="G570" s="372">
        <f t="shared" si="9"/>
        <v>0</v>
      </c>
      <c r="H570" s="382">
        <v>1</v>
      </c>
    </row>
    <row r="571" spans="1:8" ht="13.5" customHeight="1">
      <c r="A571" s="336" t="s">
        <v>3506</v>
      </c>
      <c r="B571" s="337" t="s">
        <v>4322</v>
      </c>
      <c r="C571" s="311"/>
      <c r="D571" s="312"/>
      <c r="E571" s="311">
        <v>0</v>
      </c>
      <c r="F571" s="312">
        <v>2.2999999999999998</v>
      </c>
      <c r="G571" s="372">
        <f t="shared" si="9"/>
        <v>0</v>
      </c>
      <c r="H571" s="382">
        <v>2.2999999999999998</v>
      </c>
    </row>
    <row r="572" spans="1:8" ht="25.5">
      <c r="A572" s="336" t="s">
        <v>3606</v>
      </c>
      <c r="B572" s="337" t="s">
        <v>3607</v>
      </c>
      <c r="C572" s="311"/>
      <c r="D572" s="312"/>
      <c r="E572" s="311">
        <v>0</v>
      </c>
      <c r="F572" s="312">
        <v>1</v>
      </c>
      <c r="G572" s="372">
        <f t="shared" si="9"/>
        <v>0</v>
      </c>
      <c r="H572" s="382">
        <v>1</v>
      </c>
    </row>
    <row r="573" spans="1:8">
      <c r="A573" s="346" t="s">
        <v>3666</v>
      </c>
      <c r="B573" s="778" t="s">
        <v>3667</v>
      </c>
      <c r="C573" s="311"/>
      <c r="D573" s="312"/>
      <c r="E573" s="311">
        <v>0</v>
      </c>
      <c r="F573" s="312">
        <v>2.2999999999999998</v>
      </c>
      <c r="G573" s="372">
        <f t="shared" si="9"/>
        <v>0</v>
      </c>
      <c r="H573" s="382">
        <v>2.2999999999999998</v>
      </c>
    </row>
    <row r="574" spans="1:8">
      <c r="A574" s="324" t="s">
        <v>3670</v>
      </c>
      <c r="B574" s="352" t="s">
        <v>3671</v>
      </c>
      <c r="C574" s="311"/>
      <c r="D574" s="312"/>
      <c r="E574" s="311">
        <v>1</v>
      </c>
      <c r="F574" s="312">
        <v>1</v>
      </c>
      <c r="G574" s="372">
        <f t="shared" si="9"/>
        <v>1</v>
      </c>
      <c r="H574" s="382">
        <v>1</v>
      </c>
    </row>
    <row r="575" spans="1:8">
      <c r="A575" s="340" t="s">
        <v>3698</v>
      </c>
      <c r="B575" s="341" t="s">
        <v>1188</v>
      </c>
      <c r="C575" s="311"/>
      <c r="D575" s="312"/>
      <c r="E575" s="311">
        <v>0</v>
      </c>
      <c r="F575" s="312">
        <v>1</v>
      </c>
      <c r="G575" s="372">
        <f t="shared" si="9"/>
        <v>0</v>
      </c>
      <c r="H575" s="382">
        <v>1</v>
      </c>
    </row>
    <row r="576" spans="1:8">
      <c r="A576" s="321" t="s">
        <v>4323</v>
      </c>
      <c r="B576" s="779" t="s">
        <v>4324</v>
      </c>
      <c r="C576" s="311"/>
      <c r="D576" s="312"/>
      <c r="E576" s="311">
        <v>0</v>
      </c>
      <c r="F576" s="312">
        <v>4.6999999999999993</v>
      </c>
      <c r="G576" s="372">
        <f t="shared" si="9"/>
        <v>0</v>
      </c>
      <c r="H576" s="382">
        <v>4.6999999999999993</v>
      </c>
    </row>
    <row r="577" spans="1:8">
      <c r="A577" s="347" t="s">
        <v>4325</v>
      </c>
      <c r="B577" s="348" t="s">
        <v>4326</v>
      </c>
      <c r="C577" s="311"/>
      <c r="D577" s="312"/>
      <c r="E577" s="311">
        <v>0</v>
      </c>
      <c r="F577" s="312">
        <v>1</v>
      </c>
      <c r="G577" s="372">
        <f t="shared" si="9"/>
        <v>0</v>
      </c>
      <c r="H577" s="382">
        <v>1</v>
      </c>
    </row>
    <row r="578" spans="1:8">
      <c r="A578" s="347" t="s">
        <v>4327</v>
      </c>
      <c r="B578" s="348" t="s">
        <v>4328</v>
      </c>
      <c r="C578" s="311"/>
      <c r="D578" s="312"/>
      <c r="E578" s="311">
        <v>0</v>
      </c>
      <c r="F578" s="312">
        <v>3.4</v>
      </c>
      <c r="G578" s="372">
        <f t="shared" si="9"/>
        <v>0</v>
      </c>
      <c r="H578" s="382">
        <v>3.4</v>
      </c>
    </row>
    <row r="579" spans="1:8">
      <c r="A579" s="347" t="s">
        <v>3726</v>
      </c>
      <c r="B579" s="348" t="s">
        <v>4329</v>
      </c>
      <c r="C579" s="311"/>
      <c r="D579" s="312"/>
      <c r="E579" s="311">
        <v>10</v>
      </c>
      <c r="F579" s="312">
        <v>22.6</v>
      </c>
      <c r="G579" s="372">
        <f t="shared" si="9"/>
        <v>10</v>
      </c>
      <c r="H579" s="382">
        <v>22.6</v>
      </c>
    </row>
    <row r="580" spans="1:8">
      <c r="A580" s="347" t="s">
        <v>3728</v>
      </c>
      <c r="B580" s="348" t="s">
        <v>3729</v>
      </c>
      <c r="C580" s="311"/>
      <c r="D580" s="312"/>
      <c r="E580" s="311">
        <v>2</v>
      </c>
      <c r="F580" s="312">
        <v>7</v>
      </c>
      <c r="G580" s="372">
        <f t="shared" si="9"/>
        <v>2</v>
      </c>
      <c r="H580" s="382">
        <v>7</v>
      </c>
    </row>
    <row r="581" spans="1:8">
      <c r="A581" s="347" t="s">
        <v>3730</v>
      </c>
      <c r="B581" s="348" t="s">
        <v>4330</v>
      </c>
      <c r="C581" s="311"/>
      <c r="D581" s="312"/>
      <c r="E581" s="311">
        <v>12</v>
      </c>
      <c r="F581" s="312">
        <v>32.200000000000003</v>
      </c>
      <c r="G581" s="372">
        <f t="shared" si="9"/>
        <v>12</v>
      </c>
      <c r="H581" s="382">
        <v>32.200000000000003</v>
      </c>
    </row>
    <row r="582" spans="1:8">
      <c r="A582" s="307" t="s">
        <v>4331</v>
      </c>
      <c r="B582" s="308" t="s">
        <v>4332</v>
      </c>
      <c r="C582" s="311"/>
      <c r="D582" s="312"/>
      <c r="E582" s="311">
        <v>13</v>
      </c>
      <c r="F582" s="312">
        <v>25</v>
      </c>
      <c r="G582" s="372">
        <f t="shared" si="9"/>
        <v>13</v>
      </c>
      <c r="H582" s="382">
        <v>25</v>
      </c>
    </row>
    <row r="583" spans="1:8" ht="25.5">
      <c r="A583" s="324" t="s">
        <v>4333</v>
      </c>
      <c r="B583" s="352" t="s">
        <v>4334</v>
      </c>
      <c r="C583" s="311"/>
      <c r="D583" s="312"/>
      <c r="E583" s="311">
        <v>0</v>
      </c>
      <c r="F583" s="312">
        <v>3.4</v>
      </c>
      <c r="G583" s="372">
        <f t="shared" si="9"/>
        <v>0</v>
      </c>
      <c r="H583" s="382">
        <v>3.4</v>
      </c>
    </row>
    <row r="584" spans="1:8">
      <c r="A584" s="347" t="s">
        <v>4335</v>
      </c>
      <c r="B584" s="348" t="s">
        <v>4336</v>
      </c>
      <c r="C584" s="311"/>
      <c r="D584" s="312"/>
      <c r="E584" s="311">
        <v>0</v>
      </c>
      <c r="F584" s="312">
        <v>1</v>
      </c>
      <c r="G584" s="372">
        <f t="shared" si="9"/>
        <v>0</v>
      </c>
      <c r="H584" s="382">
        <v>1</v>
      </c>
    </row>
    <row r="585" spans="1:8">
      <c r="A585" s="349" t="s">
        <v>4337</v>
      </c>
      <c r="B585" s="350" t="s">
        <v>4338</v>
      </c>
      <c r="C585" s="311"/>
      <c r="D585" s="312"/>
      <c r="E585" s="311">
        <v>0</v>
      </c>
      <c r="F585" s="312">
        <v>1</v>
      </c>
      <c r="G585" s="372">
        <f t="shared" si="9"/>
        <v>0</v>
      </c>
      <c r="H585" s="382">
        <v>1</v>
      </c>
    </row>
    <row r="586" spans="1:8">
      <c r="A586" s="307" t="s">
        <v>4339</v>
      </c>
      <c r="B586" s="308" t="s">
        <v>4340</v>
      </c>
      <c r="C586" s="311"/>
      <c r="D586" s="312"/>
      <c r="E586" s="311">
        <v>3</v>
      </c>
      <c r="F586" s="312">
        <v>1</v>
      </c>
      <c r="G586" s="372">
        <f t="shared" si="9"/>
        <v>3</v>
      </c>
      <c r="H586" s="382">
        <v>1</v>
      </c>
    </row>
    <row r="587" spans="1:8">
      <c r="A587" s="307" t="s">
        <v>4341</v>
      </c>
      <c r="B587" s="308" t="s">
        <v>4342</v>
      </c>
      <c r="C587" s="311"/>
      <c r="D587" s="312"/>
      <c r="E587" s="311">
        <v>0</v>
      </c>
      <c r="F587" s="312">
        <v>1</v>
      </c>
      <c r="G587" s="372">
        <f t="shared" si="9"/>
        <v>0</v>
      </c>
      <c r="H587" s="382">
        <v>1</v>
      </c>
    </row>
    <row r="588" spans="1:8">
      <c r="A588" s="340" t="s">
        <v>3732</v>
      </c>
      <c r="B588" s="355" t="s">
        <v>4343</v>
      </c>
      <c r="C588" s="311"/>
      <c r="D588" s="312"/>
      <c r="E588" s="311">
        <v>0</v>
      </c>
      <c r="F588" s="312">
        <v>1</v>
      </c>
      <c r="G588" s="372">
        <f t="shared" si="9"/>
        <v>0</v>
      </c>
      <c r="H588" s="382">
        <v>1</v>
      </c>
    </row>
    <row r="589" spans="1:8">
      <c r="A589" s="345" t="s">
        <v>4344</v>
      </c>
      <c r="B589" s="341" t="s">
        <v>4345</v>
      </c>
      <c r="C589" s="311"/>
      <c r="D589" s="312"/>
      <c r="E589" s="311">
        <v>0</v>
      </c>
      <c r="F589" s="312">
        <v>1</v>
      </c>
      <c r="G589" s="372">
        <f t="shared" si="9"/>
        <v>0</v>
      </c>
      <c r="H589" s="382">
        <v>1</v>
      </c>
    </row>
    <row r="590" spans="1:8">
      <c r="A590" s="331" t="s">
        <v>4346</v>
      </c>
      <c r="B590" s="474" t="s">
        <v>4347</v>
      </c>
      <c r="C590" s="311"/>
      <c r="D590" s="312"/>
      <c r="E590" s="311">
        <v>0</v>
      </c>
      <c r="F590" s="312">
        <v>1</v>
      </c>
      <c r="G590" s="372">
        <f t="shared" si="9"/>
        <v>0</v>
      </c>
      <c r="H590" s="382">
        <v>1</v>
      </c>
    </row>
    <row r="591" spans="1:8">
      <c r="A591" s="347" t="s">
        <v>3734</v>
      </c>
      <c r="B591" s="348" t="s">
        <v>4348</v>
      </c>
      <c r="C591" s="311"/>
      <c r="D591" s="312"/>
      <c r="E591" s="311">
        <v>57</v>
      </c>
      <c r="F591" s="312">
        <v>77.800000000000011</v>
      </c>
      <c r="G591" s="372">
        <f t="shared" si="9"/>
        <v>57</v>
      </c>
      <c r="H591" s="382">
        <v>77.800000000000011</v>
      </c>
    </row>
    <row r="592" spans="1:8">
      <c r="A592" s="324" t="s">
        <v>4349</v>
      </c>
      <c r="B592" s="352" t="s">
        <v>4350</v>
      </c>
      <c r="C592" s="311"/>
      <c r="D592" s="312"/>
      <c r="E592" s="311">
        <v>0</v>
      </c>
      <c r="F592" s="312">
        <v>1</v>
      </c>
      <c r="G592" s="372">
        <f t="shared" si="9"/>
        <v>0</v>
      </c>
      <c r="H592" s="382">
        <v>1</v>
      </c>
    </row>
    <row r="593" spans="1:8" ht="25.5">
      <c r="A593" s="331" t="s">
        <v>3740</v>
      </c>
      <c r="B593" s="474" t="s">
        <v>4351</v>
      </c>
      <c r="C593" s="311"/>
      <c r="D593" s="312"/>
      <c r="E593" s="311">
        <v>0</v>
      </c>
      <c r="F593" s="312">
        <v>1</v>
      </c>
      <c r="G593" s="372">
        <f t="shared" si="9"/>
        <v>0</v>
      </c>
      <c r="H593" s="382">
        <v>1</v>
      </c>
    </row>
    <row r="594" spans="1:8">
      <c r="A594" s="340" t="s">
        <v>4352</v>
      </c>
      <c r="B594" s="341" t="s">
        <v>4353</v>
      </c>
      <c r="C594" s="311"/>
      <c r="D594" s="312"/>
      <c r="E594" s="311">
        <v>0</v>
      </c>
      <c r="F594" s="312">
        <v>1</v>
      </c>
      <c r="G594" s="372">
        <f t="shared" si="9"/>
        <v>0</v>
      </c>
      <c r="H594" s="382">
        <v>1</v>
      </c>
    </row>
    <row r="595" spans="1:8" ht="24.75" customHeight="1">
      <c r="A595" s="345" t="s">
        <v>3750</v>
      </c>
      <c r="B595" s="341" t="s">
        <v>4354</v>
      </c>
      <c r="C595" s="311"/>
      <c r="D595" s="312"/>
      <c r="E595" s="311">
        <v>0</v>
      </c>
      <c r="F595" s="312">
        <v>1</v>
      </c>
      <c r="G595" s="372">
        <f t="shared" si="9"/>
        <v>0</v>
      </c>
      <c r="H595" s="382">
        <v>1</v>
      </c>
    </row>
    <row r="596" spans="1:8" ht="24.75" customHeight="1">
      <c r="A596" s="347" t="s">
        <v>4355</v>
      </c>
      <c r="B596" s="348" t="s">
        <v>4356</v>
      </c>
      <c r="C596" s="311"/>
      <c r="D596" s="312"/>
      <c r="E596" s="311">
        <v>0</v>
      </c>
      <c r="F596" s="312">
        <v>1</v>
      </c>
      <c r="G596" s="372">
        <f t="shared" si="9"/>
        <v>0</v>
      </c>
      <c r="H596" s="382">
        <v>1</v>
      </c>
    </row>
    <row r="597" spans="1:8" ht="27" customHeight="1">
      <c r="A597" s="340" t="s">
        <v>3794</v>
      </c>
      <c r="B597" s="355" t="s">
        <v>3795</v>
      </c>
      <c r="C597" s="311"/>
      <c r="D597" s="312"/>
      <c r="E597" s="311">
        <v>0</v>
      </c>
      <c r="F597" s="312">
        <v>1</v>
      </c>
      <c r="G597" s="372">
        <f t="shared" si="9"/>
        <v>0</v>
      </c>
      <c r="H597" s="382">
        <v>1</v>
      </c>
    </row>
    <row r="598" spans="1:8" ht="27.75" customHeight="1">
      <c r="A598" s="347" t="s">
        <v>3796</v>
      </c>
      <c r="B598" s="348" t="s">
        <v>4357</v>
      </c>
      <c r="C598" s="311"/>
      <c r="D598" s="312"/>
      <c r="E598" s="311">
        <v>0</v>
      </c>
      <c r="F598" s="312">
        <v>1</v>
      </c>
      <c r="G598" s="372">
        <f t="shared" si="9"/>
        <v>0</v>
      </c>
      <c r="H598" s="382">
        <v>1</v>
      </c>
    </row>
    <row r="599" spans="1:8">
      <c r="A599" s="347" t="s">
        <v>4358</v>
      </c>
      <c r="B599" s="348" t="s">
        <v>3819</v>
      </c>
      <c r="C599" s="311"/>
      <c r="D599" s="312"/>
      <c r="E599" s="311">
        <v>0</v>
      </c>
      <c r="F599" s="312">
        <v>1</v>
      </c>
      <c r="G599" s="372">
        <f t="shared" si="9"/>
        <v>0</v>
      </c>
      <c r="H599" s="382">
        <v>1</v>
      </c>
    </row>
    <row r="600" spans="1:8" ht="25.5">
      <c r="A600" s="345" t="s">
        <v>3826</v>
      </c>
      <c r="B600" s="341" t="s">
        <v>3827</v>
      </c>
      <c r="C600" s="311"/>
      <c r="D600" s="312"/>
      <c r="E600" s="311">
        <v>0</v>
      </c>
      <c r="F600" s="312">
        <v>1</v>
      </c>
      <c r="G600" s="372">
        <f t="shared" si="9"/>
        <v>0</v>
      </c>
      <c r="H600" s="382">
        <v>1</v>
      </c>
    </row>
    <row r="601" spans="1:8">
      <c r="A601" s="307" t="s">
        <v>4359</v>
      </c>
      <c r="B601" s="308" t="s">
        <v>4360</v>
      </c>
      <c r="C601" s="311"/>
      <c r="D601" s="312"/>
      <c r="E601" s="311">
        <v>0</v>
      </c>
      <c r="F601" s="312">
        <v>1</v>
      </c>
      <c r="G601" s="372">
        <f t="shared" si="9"/>
        <v>0</v>
      </c>
      <c r="H601" s="382">
        <v>1</v>
      </c>
    </row>
    <row r="602" spans="1:8">
      <c r="A602" s="347" t="s">
        <v>4361</v>
      </c>
      <c r="B602" s="348" t="s">
        <v>4362</v>
      </c>
      <c r="C602" s="311"/>
      <c r="D602" s="312"/>
      <c r="E602" s="311">
        <v>0</v>
      </c>
      <c r="F602" s="312">
        <v>1</v>
      </c>
      <c r="G602" s="372">
        <f t="shared" si="9"/>
        <v>0</v>
      </c>
      <c r="H602" s="382">
        <v>1</v>
      </c>
    </row>
    <row r="603" spans="1:8">
      <c r="A603" s="347" t="s">
        <v>4363</v>
      </c>
      <c r="B603" s="348" t="s">
        <v>4364</v>
      </c>
      <c r="C603" s="311"/>
      <c r="D603" s="312"/>
      <c r="E603" s="311">
        <v>3</v>
      </c>
      <c r="F603" s="312">
        <v>5.8</v>
      </c>
      <c r="G603" s="372">
        <f t="shared" si="9"/>
        <v>3</v>
      </c>
      <c r="H603" s="382">
        <v>5.8</v>
      </c>
    </row>
    <row r="604" spans="1:8">
      <c r="A604" s="340" t="s">
        <v>4365</v>
      </c>
      <c r="B604" s="341" t="s">
        <v>4366</v>
      </c>
      <c r="C604" s="311"/>
      <c r="D604" s="312"/>
      <c r="E604" s="311">
        <v>1</v>
      </c>
      <c r="F604" s="312">
        <v>3.4</v>
      </c>
      <c r="G604" s="372">
        <f t="shared" si="9"/>
        <v>1</v>
      </c>
      <c r="H604" s="382">
        <v>3.4</v>
      </c>
    </row>
    <row r="605" spans="1:8" ht="25.5">
      <c r="A605" s="340" t="s">
        <v>4367</v>
      </c>
      <c r="B605" s="341" t="s">
        <v>4368</v>
      </c>
      <c r="C605" s="311"/>
      <c r="D605" s="312"/>
      <c r="E605" s="311">
        <v>0</v>
      </c>
      <c r="F605" s="312">
        <v>1</v>
      </c>
      <c r="G605" s="372">
        <f t="shared" si="9"/>
        <v>0</v>
      </c>
      <c r="H605" s="382">
        <v>1</v>
      </c>
    </row>
    <row r="606" spans="1:8" ht="15.75" customHeight="1">
      <c r="A606" s="324" t="s">
        <v>4369</v>
      </c>
      <c r="B606" s="352" t="s">
        <v>4370</v>
      </c>
      <c r="C606" s="311"/>
      <c r="D606" s="312"/>
      <c r="E606" s="311">
        <v>0</v>
      </c>
      <c r="F606" s="312">
        <v>3.4</v>
      </c>
      <c r="G606" s="372">
        <f t="shared" si="9"/>
        <v>0</v>
      </c>
      <c r="H606" s="382">
        <v>3.4</v>
      </c>
    </row>
    <row r="607" spans="1:8">
      <c r="A607" s="307" t="s">
        <v>4371</v>
      </c>
      <c r="B607" s="308" t="s">
        <v>4372</v>
      </c>
      <c r="C607" s="311"/>
      <c r="D607" s="312"/>
      <c r="E607" s="311">
        <v>0</v>
      </c>
      <c r="F607" s="312">
        <v>3.4</v>
      </c>
      <c r="G607" s="372">
        <f t="shared" si="9"/>
        <v>0</v>
      </c>
      <c r="H607" s="382">
        <v>3.4</v>
      </c>
    </row>
    <row r="608" spans="1:8">
      <c r="A608" s="340" t="s">
        <v>4373</v>
      </c>
      <c r="B608" s="341" t="s">
        <v>4374</v>
      </c>
      <c r="C608" s="311"/>
      <c r="D608" s="312"/>
      <c r="E608" s="311">
        <v>0</v>
      </c>
      <c r="F608" s="312">
        <v>3.4</v>
      </c>
      <c r="G608" s="372">
        <f t="shared" si="9"/>
        <v>0</v>
      </c>
      <c r="H608" s="382">
        <v>3.4</v>
      </c>
    </row>
    <row r="609" spans="1:8">
      <c r="A609" s="347" t="s">
        <v>4375</v>
      </c>
      <c r="B609" s="348" t="s">
        <v>4376</v>
      </c>
      <c r="C609" s="311"/>
      <c r="D609" s="312"/>
      <c r="E609" s="311">
        <v>11</v>
      </c>
      <c r="F609" s="312">
        <v>14.2</v>
      </c>
      <c r="G609" s="372">
        <f t="shared" si="9"/>
        <v>11</v>
      </c>
      <c r="H609" s="382">
        <v>14.2</v>
      </c>
    </row>
    <row r="610" spans="1:8" ht="25.5">
      <c r="A610" s="307" t="s">
        <v>4377</v>
      </c>
      <c r="B610" s="308" t="s">
        <v>4378</v>
      </c>
      <c r="C610" s="311"/>
      <c r="D610" s="312"/>
      <c r="E610" s="311">
        <v>0</v>
      </c>
      <c r="F610" s="312">
        <v>1</v>
      </c>
      <c r="G610" s="372">
        <f t="shared" si="9"/>
        <v>0</v>
      </c>
      <c r="H610" s="382">
        <v>1</v>
      </c>
    </row>
    <row r="611" spans="1:8">
      <c r="A611" s="347" t="s">
        <v>4379</v>
      </c>
      <c r="B611" s="348" t="s">
        <v>4380</v>
      </c>
      <c r="C611" s="311"/>
      <c r="D611" s="312"/>
      <c r="E611" s="311">
        <v>0</v>
      </c>
      <c r="F611" s="312">
        <v>1</v>
      </c>
      <c r="G611" s="372">
        <f t="shared" si="9"/>
        <v>0</v>
      </c>
      <c r="H611" s="382">
        <v>1</v>
      </c>
    </row>
    <row r="612" spans="1:8">
      <c r="A612" s="340" t="s">
        <v>4381</v>
      </c>
      <c r="B612" s="341" t="s">
        <v>4382</v>
      </c>
      <c r="C612" s="311"/>
      <c r="D612" s="312"/>
      <c r="E612" s="311">
        <v>0</v>
      </c>
      <c r="F612" s="312">
        <v>1</v>
      </c>
      <c r="G612" s="372">
        <f t="shared" si="9"/>
        <v>0</v>
      </c>
      <c r="H612" s="382">
        <v>1</v>
      </c>
    </row>
    <row r="613" spans="1:8">
      <c r="A613" s="346" t="s">
        <v>3930</v>
      </c>
      <c r="B613" s="352" t="s">
        <v>3931</v>
      </c>
      <c r="C613" s="311"/>
      <c r="D613" s="312"/>
      <c r="E613" s="311">
        <v>0</v>
      </c>
      <c r="F613" s="312">
        <v>1</v>
      </c>
      <c r="G613" s="372">
        <f t="shared" si="9"/>
        <v>0</v>
      </c>
      <c r="H613" s="382">
        <v>1</v>
      </c>
    </row>
    <row r="614" spans="1:8" ht="25.5">
      <c r="A614" s="347" t="s">
        <v>4383</v>
      </c>
      <c r="B614" s="348" t="s">
        <v>4384</v>
      </c>
      <c r="C614" s="311"/>
      <c r="D614" s="312"/>
      <c r="E614" s="311">
        <v>0</v>
      </c>
      <c r="F614" s="312">
        <v>1</v>
      </c>
      <c r="G614" s="372">
        <f t="shared" si="9"/>
        <v>0</v>
      </c>
      <c r="H614" s="382">
        <v>1</v>
      </c>
    </row>
    <row r="615" spans="1:8">
      <c r="A615" s="324" t="s">
        <v>3950</v>
      </c>
      <c r="B615" s="352" t="s">
        <v>3951</v>
      </c>
      <c r="C615" s="311"/>
      <c r="D615" s="312"/>
      <c r="E615" s="311">
        <v>0</v>
      </c>
      <c r="F615" s="312">
        <v>3.4</v>
      </c>
      <c r="G615" s="372">
        <f t="shared" si="9"/>
        <v>0</v>
      </c>
      <c r="H615" s="382">
        <v>3.4</v>
      </c>
    </row>
    <row r="616" spans="1:8" ht="25.5">
      <c r="A616" s="340" t="s">
        <v>4385</v>
      </c>
      <c r="B616" s="341" t="s">
        <v>4386</v>
      </c>
      <c r="C616" s="311"/>
      <c r="D616" s="312"/>
      <c r="E616" s="311">
        <v>0</v>
      </c>
      <c r="F616" s="312">
        <v>1</v>
      </c>
      <c r="G616" s="372">
        <f t="shared" si="9"/>
        <v>0</v>
      </c>
      <c r="H616" s="382">
        <v>1</v>
      </c>
    </row>
    <row r="617" spans="1:8" ht="25.5">
      <c r="A617" s="340" t="s">
        <v>3952</v>
      </c>
      <c r="B617" s="341" t="s">
        <v>3953</v>
      </c>
      <c r="C617" s="311"/>
      <c r="D617" s="312"/>
      <c r="E617" s="311">
        <v>24</v>
      </c>
      <c r="F617" s="312">
        <v>56.2</v>
      </c>
      <c r="G617" s="372">
        <f t="shared" ref="G617:G680" si="10">C617+E617</f>
        <v>24</v>
      </c>
      <c r="H617" s="382">
        <v>56.2</v>
      </c>
    </row>
    <row r="618" spans="1:8" ht="25.5">
      <c r="A618" s="307" t="s">
        <v>4387</v>
      </c>
      <c r="B618" s="308" t="s">
        <v>4388</v>
      </c>
      <c r="C618" s="311"/>
      <c r="D618" s="312"/>
      <c r="E618" s="311">
        <v>0</v>
      </c>
      <c r="F618" s="312">
        <v>1</v>
      </c>
      <c r="G618" s="372">
        <f t="shared" si="10"/>
        <v>0</v>
      </c>
      <c r="H618" s="382">
        <v>1</v>
      </c>
    </row>
    <row r="619" spans="1:8" ht="25.5">
      <c r="A619" s="307" t="s">
        <v>3954</v>
      </c>
      <c r="B619" s="308" t="s">
        <v>4389</v>
      </c>
      <c r="C619" s="311"/>
      <c r="D619" s="312"/>
      <c r="E619" s="311">
        <v>0</v>
      </c>
      <c r="F619" s="312">
        <v>3.4</v>
      </c>
      <c r="G619" s="372">
        <f t="shared" si="10"/>
        <v>0</v>
      </c>
      <c r="H619" s="382">
        <v>3.4</v>
      </c>
    </row>
    <row r="620" spans="1:8">
      <c r="A620" s="384" t="s">
        <v>3956</v>
      </c>
      <c r="B620" s="385" t="s">
        <v>4390</v>
      </c>
      <c r="C620" s="311"/>
      <c r="D620" s="312"/>
      <c r="E620" s="311">
        <v>0</v>
      </c>
      <c r="F620" s="312">
        <v>5.8</v>
      </c>
      <c r="G620" s="372">
        <f t="shared" si="10"/>
        <v>0</v>
      </c>
      <c r="H620" s="382">
        <v>5.8</v>
      </c>
    </row>
    <row r="621" spans="1:8" ht="25.5">
      <c r="A621" s="347" t="s">
        <v>3958</v>
      </c>
      <c r="B621" s="348" t="s">
        <v>3959</v>
      </c>
      <c r="C621" s="311"/>
      <c r="D621" s="312"/>
      <c r="E621" s="311">
        <v>16</v>
      </c>
      <c r="F621" s="312">
        <v>17.799999999999997</v>
      </c>
      <c r="G621" s="372">
        <f t="shared" si="10"/>
        <v>16</v>
      </c>
      <c r="H621" s="382">
        <v>17.799999999999997</v>
      </c>
    </row>
    <row r="622" spans="1:8" ht="25.5">
      <c r="A622" s="347" t="s">
        <v>4391</v>
      </c>
      <c r="B622" s="348" t="s">
        <v>4392</v>
      </c>
      <c r="C622" s="311"/>
      <c r="D622" s="312"/>
      <c r="E622" s="311">
        <v>0</v>
      </c>
      <c r="F622" s="312">
        <v>1</v>
      </c>
      <c r="G622" s="372">
        <f t="shared" si="10"/>
        <v>0</v>
      </c>
      <c r="H622" s="382">
        <v>1</v>
      </c>
    </row>
    <row r="623" spans="1:8">
      <c r="A623" s="347" t="s">
        <v>3960</v>
      </c>
      <c r="B623" s="348" t="s">
        <v>3961</v>
      </c>
      <c r="C623" s="311"/>
      <c r="D623" s="312"/>
      <c r="E623" s="311">
        <v>0</v>
      </c>
      <c r="F623" s="312">
        <v>1</v>
      </c>
      <c r="G623" s="372">
        <f t="shared" si="10"/>
        <v>0</v>
      </c>
      <c r="H623" s="382">
        <v>1</v>
      </c>
    </row>
    <row r="624" spans="1:8" ht="25.5">
      <c r="A624" s="390" t="s">
        <v>3962</v>
      </c>
      <c r="B624" s="394" t="s">
        <v>3963</v>
      </c>
      <c r="C624" s="311"/>
      <c r="D624" s="312"/>
      <c r="E624" s="311">
        <v>20</v>
      </c>
      <c r="F624" s="312">
        <v>23.8</v>
      </c>
      <c r="G624" s="372">
        <f t="shared" si="10"/>
        <v>20</v>
      </c>
      <c r="H624" s="382">
        <v>23.8</v>
      </c>
    </row>
    <row r="625" spans="1:8" ht="38.25">
      <c r="A625" s="340" t="s">
        <v>4393</v>
      </c>
      <c r="B625" s="341" t="s">
        <v>4394</v>
      </c>
      <c r="C625" s="311"/>
      <c r="D625" s="312"/>
      <c r="E625" s="311">
        <v>0</v>
      </c>
      <c r="F625" s="312">
        <v>1</v>
      </c>
      <c r="G625" s="372">
        <f t="shared" si="10"/>
        <v>0</v>
      </c>
      <c r="H625" s="382">
        <v>1</v>
      </c>
    </row>
    <row r="626" spans="1:8" ht="25.5">
      <c r="A626" s="307" t="s">
        <v>4395</v>
      </c>
      <c r="B626" s="308" t="s">
        <v>4396</v>
      </c>
      <c r="C626" s="311"/>
      <c r="D626" s="312"/>
      <c r="E626" s="311">
        <v>0</v>
      </c>
      <c r="F626" s="312">
        <v>1</v>
      </c>
      <c r="G626" s="372">
        <f t="shared" si="10"/>
        <v>0</v>
      </c>
      <c r="H626" s="382">
        <v>1</v>
      </c>
    </row>
    <row r="627" spans="1:8" ht="38.25">
      <c r="A627" s="347" t="s">
        <v>3964</v>
      </c>
      <c r="B627" s="348" t="s">
        <v>3965</v>
      </c>
      <c r="C627" s="311"/>
      <c r="D627" s="312"/>
      <c r="E627" s="311">
        <v>4</v>
      </c>
      <c r="F627" s="312">
        <v>14.2</v>
      </c>
      <c r="G627" s="372">
        <f t="shared" si="10"/>
        <v>4</v>
      </c>
      <c r="H627" s="382">
        <v>14.2</v>
      </c>
    </row>
    <row r="628" spans="1:8">
      <c r="A628" s="384" t="s">
        <v>3966</v>
      </c>
      <c r="B628" s="385" t="s">
        <v>3967</v>
      </c>
      <c r="C628" s="311"/>
      <c r="D628" s="312"/>
      <c r="E628" s="311">
        <v>0</v>
      </c>
      <c r="F628" s="312">
        <v>1</v>
      </c>
      <c r="G628" s="372">
        <f t="shared" si="10"/>
        <v>0</v>
      </c>
      <c r="H628" s="382">
        <v>1</v>
      </c>
    </row>
    <row r="629" spans="1:8" ht="27" customHeight="1">
      <c r="A629" s="307" t="s">
        <v>3968</v>
      </c>
      <c r="B629" s="308" t="s">
        <v>4397</v>
      </c>
      <c r="C629" s="311"/>
      <c r="D629" s="312"/>
      <c r="E629" s="311">
        <v>0</v>
      </c>
      <c r="F629" s="312">
        <v>4.5999999999999996</v>
      </c>
      <c r="G629" s="372">
        <f t="shared" si="10"/>
        <v>0</v>
      </c>
      <c r="H629" s="382">
        <v>4.5999999999999996</v>
      </c>
    </row>
    <row r="630" spans="1:8" ht="16.5" customHeight="1">
      <c r="A630" s="347" t="s">
        <v>4398</v>
      </c>
      <c r="B630" s="348" t="s">
        <v>4399</v>
      </c>
      <c r="C630" s="311"/>
      <c r="D630" s="312"/>
      <c r="E630" s="311">
        <v>0</v>
      </c>
      <c r="F630" s="312">
        <v>5.8</v>
      </c>
      <c r="G630" s="372">
        <f t="shared" si="10"/>
        <v>0</v>
      </c>
      <c r="H630" s="382">
        <v>5.8</v>
      </c>
    </row>
    <row r="631" spans="1:8" ht="17.25" customHeight="1">
      <c r="A631" s="309" t="s">
        <v>4400</v>
      </c>
      <c r="B631" s="310" t="s">
        <v>4401</v>
      </c>
      <c r="C631" s="311"/>
      <c r="D631" s="312"/>
      <c r="E631" s="311">
        <v>1</v>
      </c>
      <c r="F631" s="312">
        <v>5.8</v>
      </c>
      <c r="G631" s="372">
        <f t="shared" si="10"/>
        <v>1</v>
      </c>
      <c r="H631" s="382">
        <v>5.8</v>
      </c>
    </row>
    <row r="632" spans="1:8" ht="25.5">
      <c r="A632" s="347" t="s">
        <v>4402</v>
      </c>
      <c r="B632" s="348" t="s">
        <v>4403</v>
      </c>
      <c r="C632" s="311"/>
      <c r="D632" s="312"/>
      <c r="E632" s="311">
        <v>2</v>
      </c>
      <c r="F632" s="312">
        <v>7</v>
      </c>
      <c r="G632" s="372">
        <f t="shared" si="10"/>
        <v>2</v>
      </c>
      <c r="H632" s="382">
        <v>7</v>
      </c>
    </row>
    <row r="633" spans="1:8">
      <c r="A633" s="384" t="s">
        <v>4404</v>
      </c>
      <c r="B633" s="395" t="s">
        <v>4405</v>
      </c>
      <c r="C633" s="311"/>
      <c r="D633" s="312"/>
      <c r="E633" s="311">
        <v>2</v>
      </c>
      <c r="F633" s="312">
        <v>4.5999999999999996</v>
      </c>
      <c r="G633" s="372">
        <f t="shared" si="10"/>
        <v>2</v>
      </c>
      <c r="H633" s="382">
        <v>4.5999999999999996</v>
      </c>
    </row>
    <row r="634" spans="1:8">
      <c r="A634" s="347" t="s">
        <v>4406</v>
      </c>
      <c r="B634" s="348" t="s">
        <v>4407</v>
      </c>
      <c r="C634" s="311"/>
      <c r="D634" s="312"/>
      <c r="E634" s="311">
        <v>0</v>
      </c>
      <c r="F634" s="312">
        <v>1</v>
      </c>
      <c r="G634" s="372">
        <f t="shared" si="10"/>
        <v>0</v>
      </c>
      <c r="H634" s="382">
        <v>1</v>
      </c>
    </row>
    <row r="635" spans="1:8" ht="16.5" customHeight="1">
      <c r="A635" s="347" t="s">
        <v>4408</v>
      </c>
      <c r="B635" s="348" t="s">
        <v>4409</v>
      </c>
      <c r="C635" s="311"/>
      <c r="D635" s="312"/>
      <c r="E635" s="311">
        <v>1</v>
      </c>
      <c r="F635" s="312">
        <v>1</v>
      </c>
      <c r="G635" s="372">
        <f t="shared" si="10"/>
        <v>1</v>
      </c>
      <c r="H635" s="382">
        <v>1</v>
      </c>
    </row>
    <row r="636" spans="1:8">
      <c r="A636" s="347" t="s">
        <v>4410</v>
      </c>
      <c r="B636" s="348" t="s">
        <v>4411</v>
      </c>
      <c r="C636" s="311"/>
      <c r="D636" s="312"/>
      <c r="E636" s="311">
        <v>0</v>
      </c>
      <c r="F636" s="312">
        <v>1</v>
      </c>
      <c r="G636" s="372">
        <f t="shared" si="10"/>
        <v>0</v>
      </c>
      <c r="H636" s="382">
        <v>1</v>
      </c>
    </row>
    <row r="637" spans="1:8">
      <c r="A637" s="347" t="s">
        <v>4412</v>
      </c>
      <c r="B637" s="348" t="s">
        <v>4413</v>
      </c>
      <c r="C637" s="311"/>
      <c r="D637" s="312"/>
      <c r="E637" s="311">
        <v>2</v>
      </c>
      <c r="F637" s="312">
        <v>15.4</v>
      </c>
      <c r="G637" s="372">
        <f t="shared" si="10"/>
        <v>2</v>
      </c>
      <c r="H637" s="382">
        <v>15.4</v>
      </c>
    </row>
    <row r="638" spans="1:8">
      <c r="A638" s="347" t="s">
        <v>4414</v>
      </c>
      <c r="B638" s="348" t="s">
        <v>4415</v>
      </c>
      <c r="C638" s="311"/>
      <c r="D638" s="312"/>
      <c r="E638" s="311">
        <v>0</v>
      </c>
      <c r="F638" s="312">
        <v>1</v>
      </c>
      <c r="G638" s="372">
        <f t="shared" si="10"/>
        <v>0</v>
      </c>
      <c r="H638" s="382">
        <v>1</v>
      </c>
    </row>
    <row r="639" spans="1:8">
      <c r="A639" s="347" t="s">
        <v>4416</v>
      </c>
      <c r="B639" s="348" t="s">
        <v>4417</v>
      </c>
      <c r="C639" s="311"/>
      <c r="D639" s="312"/>
      <c r="E639" s="311">
        <v>1</v>
      </c>
      <c r="F639" s="312">
        <v>5.8</v>
      </c>
      <c r="G639" s="372">
        <f t="shared" si="10"/>
        <v>1</v>
      </c>
      <c r="H639" s="382">
        <v>5.8</v>
      </c>
    </row>
    <row r="640" spans="1:8" ht="25.5">
      <c r="A640" s="347" t="s">
        <v>4418</v>
      </c>
      <c r="B640" s="348" t="s">
        <v>4419</v>
      </c>
      <c r="C640" s="311"/>
      <c r="D640" s="312"/>
      <c r="E640" s="311">
        <v>0</v>
      </c>
      <c r="F640" s="312">
        <v>1</v>
      </c>
      <c r="G640" s="372">
        <f t="shared" si="10"/>
        <v>0</v>
      </c>
      <c r="H640" s="382">
        <v>1</v>
      </c>
    </row>
    <row r="641" spans="1:8">
      <c r="A641" s="347" t="s">
        <v>3970</v>
      </c>
      <c r="B641" s="348" t="s">
        <v>3971</v>
      </c>
      <c r="C641" s="311"/>
      <c r="D641" s="312"/>
      <c r="E641" s="311">
        <v>0</v>
      </c>
      <c r="F641" s="312">
        <v>8.1999999999999993</v>
      </c>
      <c r="G641" s="372">
        <f t="shared" si="10"/>
        <v>0</v>
      </c>
      <c r="H641" s="382">
        <v>8.1999999999999993</v>
      </c>
    </row>
    <row r="642" spans="1:8">
      <c r="A642" s="340" t="s">
        <v>4420</v>
      </c>
      <c r="B642" s="341" t="s">
        <v>4421</v>
      </c>
      <c r="C642" s="311"/>
      <c r="D642" s="312"/>
      <c r="E642" s="311">
        <v>0</v>
      </c>
      <c r="F642" s="312">
        <v>1</v>
      </c>
      <c r="G642" s="372">
        <f t="shared" si="10"/>
        <v>0</v>
      </c>
      <c r="H642" s="382">
        <v>1</v>
      </c>
    </row>
    <row r="643" spans="1:8" ht="25.5">
      <c r="A643" s="347" t="s">
        <v>3972</v>
      </c>
      <c r="B643" s="348" t="s">
        <v>4422</v>
      </c>
      <c r="C643" s="311"/>
      <c r="D643" s="312"/>
      <c r="E643" s="311">
        <v>0</v>
      </c>
      <c r="F643" s="312">
        <v>4.5999999999999996</v>
      </c>
      <c r="G643" s="372">
        <f t="shared" si="10"/>
        <v>0</v>
      </c>
      <c r="H643" s="382">
        <v>4.5999999999999996</v>
      </c>
    </row>
    <row r="644" spans="1:8" ht="25.5">
      <c r="A644" s="347" t="s">
        <v>4423</v>
      </c>
      <c r="B644" s="348" t="s">
        <v>4424</v>
      </c>
      <c r="C644" s="311"/>
      <c r="D644" s="312"/>
      <c r="E644" s="311">
        <v>2</v>
      </c>
      <c r="F644" s="312">
        <v>3.4</v>
      </c>
      <c r="G644" s="372">
        <f t="shared" si="10"/>
        <v>2</v>
      </c>
      <c r="H644" s="382">
        <v>3.4</v>
      </c>
    </row>
    <row r="645" spans="1:8" ht="14.25" customHeight="1">
      <c r="A645" s="347" t="s">
        <v>3974</v>
      </c>
      <c r="B645" s="348" t="s">
        <v>4425</v>
      </c>
      <c r="C645" s="311"/>
      <c r="D645" s="312"/>
      <c r="E645" s="311">
        <v>1</v>
      </c>
      <c r="F645" s="312">
        <v>4.6999999999999993</v>
      </c>
      <c r="G645" s="372">
        <f t="shared" si="10"/>
        <v>1</v>
      </c>
      <c r="H645" s="382">
        <v>4.6999999999999993</v>
      </c>
    </row>
    <row r="646" spans="1:8" ht="25.5">
      <c r="A646" s="347" t="s">
        <v>4426</v>
      </c>
      <c r="B646" s="348" t="s">
        <v>4427</v>
      </c>
      <c r="C646" s="311"/>
      <c r="D646" s="312"/>
      <c r="E646" s="311">
        <v>0</v>
      </c>
      <c r="F646" s="312">
        <v>1</v>
      </c>
      <c r="G646" s="372">
        <f t="shared" si="10"/>
        <v>0</v>
      </c>
      <c r="H646" s="382">
        <v>1</v>
      </c>
    </row>
    <row r="647" spans="1:8" ht="25.5">
      <c r="A647" s="347" t="s">
        <v>4428</v>
      </c>
      <c r="B647" s="348" t="s">
        <v>4429</v>
      </c>
      <c r="C647" s="311"/>
      <c r="D647" s="312"/>
      <c r="E647" s="311">
        <v>0</v>
      </c>
      <c r="F647" s="312">
        <v>3.5</v>
      </c>
      <c r="G647" s="372">
        <f t="shared" si="10"/>
        <v>0</v>
      </c>
      <c r="H647" s="382">
        <v>3.5</v>
      </c>
    </row>
    <row r="648" spans="1:8" ht="25.5">
      <c r="A648" s="340" t="s">
        <v>4430</v>
      </c>
      <c r="B648" s="355" t="s">
        <v>4431</v>
      </c>
      <c r="C648" s="311"/>
      <c r="D648" s="312"/>
      <c r="E648" s="311">
        <v>0</v>
      </c>
      <c r="F648" s="312">
        <v>1</v>
      </c>
      <c r="G648" s="372">
        <f t="shared" si="10"/>
        <v>0</v>
      </c>
      <c r="H648" s="382">
        <v>1</v>
      </c>
    </row>
    <row r="649" spans="1:8" ht="25.5">
      <c r="A649" s="347" t="s">
        <v>4432</v>
      </c>
      <c r="B649" s="348" t="s">
        <v>4433</v>
      </c>
      <c r="C649" s="311"/>
      <c r="D649" s="312"/>
      <c r="E649" s="311">
        <v>0</v>
      </c>
      <c r="F649" s="312">
        <v>1</v>
      </c>
      <c r="G649" s="372">
        <f t="shared" si="10"/>
        <v>0</v>
      </c>
      <c r="H649" s="382">
        <v>1</v>
      </c>
    </row>
    <row r="650" spans="1:8" ht="25.5">
      <c r="A650" s="347" t="s">
        <v>4434</v>
      </c>
      <c r="B650" s="348" t="s">
        <v>4435</v>
      </c>
      <c r="C650" s="311"/>
      <c r="D650" s="312"/>
      <c r="E650" s="311">
        <v>0</v>
      </c>
      <c r="F650" s="312">
        <v>1</v>
      </c>
      <c r="G650" s="372">
        <f t="shared" si="10"/>
        <v>0</v>
      </c>
      <c r="H650" s="382">
        <v>1</v>
      </c>
    </row>
    <row r="651" spans="1:8" ht="25.5">
      <c r="A651" s="347" t="s">
        <v>4436</v>
      </c>
      <c r="B651" s="348" t="s">
        <v>4437</v>
      </c>
      <c r="C651" s="311"/>
      <c r="D651" s="312"/>
      <c r="E651" s="311">
        <v>0</v>
      </c>
      <c r="F651" s="312">
        <v>1</v>
      </c>
      <c r="G651" s="372">
        <f t="shared" si="10"/>
        <v>0</v>
      </c>
      <c r="H651" s="382">
        <v>1</v>
      </c>
    </row>
    <row r="652" spans="1:8" ht="25.5">
      <c r="A652" s="347" t="s">
        <v>3976</v>
      </c>
      <c r="B652" s="348" t="s">
        <v>4438</v>
      </c>
      <c r="C652" s="311"/>
      <c r="D652" s="312"/>
      <c r="E652" s="311">
        <v>0</v>
      </c>
      <c r="F652" s="312">
        <v>1</v>
      </c>
      <c r="G652" s="372">
        <f t="shared" si="10"/>
        <v>0</v>
      </c>
      <c r="H652" s="382">
        <v>1</v>
      </c>
    </row>
    <row r="653" spans="1:8" ht="38.25">
      <c r="A653" s="309" t="s">
        <v>4439</v>
      </c>
      <c r="B653" s="310" t="s">
        <v>4440</v>
      </c>
      <c r="C653" s="311"/>
      <c r="D653" s="312"/>
      <c r="E653" s="311">
        <v>0</v>
      </c>
      <c r="F653" s="312">
        <v>1</v>
      </c>
      <c r="G653" s="372">
        <f t="shared" si="10"/>
        <v>0</v>
      </c>
      <c r="H653" s="382">
        <v>1</v>
      </c>
    </row>
    <row r="654" spans="1:8" ht="25.5">
      <c r="A654" s="347" t="s">
        <v>4441</v>
      </c>
      <c r="B654" s="348" t="s">
        <v>4442</v>
      </c>
      <c r="C654" s="311"/>
      <c r="D654" s="312"/>
      <c r="E654" s="311">
        <v>0</v>
      </c>
      <c r="F654" s="312">
        <v>1</v>
      </c>
      <c r="G654" s="372">
        <f t="shared" si="10"/>
        <v>0</v>
      </c>
      <c r="H654" s="382">
        <v>1</v>
      </c>
    </row>
    <row r="655" spans="1:8" ht="38.25">
      <c r="A655" s="340" t="s">
        <v>4443</v>
      </c>
      <c r="B655" s="341" t="s">
        <v>4444</v>
      </c>
      <c r="C655" s="311"/>
      <c r="D655" s="312"/>
      <c r="E655" s="311">
        <v>0</v>
      </c>
      <c r="F655" s="312">
        <v>1</v>
      </c>
      <c r="G655" s="372">
        <f t="shared" si="10"/>
        <v>0</v>
      </c>
      <c r="H655" s="382">
        <v>1</v>
      </c>
    </row>
    <row r="656" spans="1:8">
      <c r="A656" s="347" t="s">
        <v>4445</v>
      </c>
      <c r="B656" s="348" t="s">
        <v>4446</v>
      </c>
      <c r="C656" s="311"/>
      <c r="D656" s="312"/>
      <c r="E656" s="311">
        <v>1</v>
      </c>
      <c r="F656" s="312">
        <v>1</v>
      </c>
      <c r="G656" s="372">
        <f t="shared" si="10"/>
        <v>1</v>
      </c>
      <c r="H656" s="382">
        <v>1</v>
      </c>
    </row>
    <row r="657" spans="1:8">
      <c r="A657" s="345" t="s">
        <v>4447</v>
      </c>
      <c r="B657" s="341" t="s">
        <v>4448</v>
      </c>
      <c r="C657" s="311"/>
      <c r="D657" s="312"/>
      <c r="E657" s="311">
        <v>0</v>
      </c>
      <c r="F657" s="312">
        <v>1</v>
      </c>
      <c r="G657" s="372">
        <f t="shared" si="10"/>
        <v>0</v>
      </c>
      <c r="H657" s="382">
        <v>1</v>
      </c>
    </row>
    <row r="658" spans="1:8">
      <c r="A658" s="340" t="s">
        <v>4449</v>
      </c>
      <c r="B658" s="341" t="s">
        <v>4450</v>
      </c>
      <c r="C658" s="311"/>
      <c r="D658" s="312"/>
      <c r="E658" s="311">
        <v>2</v>
      </c>
      <c r="F658" s="312">
        <v>1</v>
      </c>
      <c r="G658" s="372">
        <f t="shared" si="10"/>
        <v>2</v>
      </c>
      <c r="H658" s="382">
        <v>1</v>
      </c>
    </row>
    <row r="659" spans="1:8" ht="25.5">
      <c r="A659" s="347" t="s">
        <v>4451</v>
      </c>
      <c r="B659" s="348" t="s">
        <v>4452</v>
      </c>
      <c r="C659" s="311"/>
      <c r="D659" s="312"/>
      <c r="E659" s="311">
        <v>0</v>
      </c>
      <c r="F659" s="312">
        <v>1</v>
      </c>
      <c r="G659" s="372">
        <f t="shared" si="10"/>
        <v>0</v>
      </c>
      <c r="H659" s="382">
        <v>1</v>
      </c>
    </row>
    <row r="660" spans="1:8" ht="25.5">
      <c r="A660" s="347" t="s">
        <v>4453</v>
      </c>
      <c r="B660" s="348" t="s">
        <v>4454</v>
      </c>
      <c r="C660" s="311"/>
      <c r="D660" s="312"/>
      <c r="E660" s="311">
        <v>0</v>
      </c>
      <c r="F660" s="312">
        <v>1</v>
      </c>
      <c r="G660" s="372">
        <f t="shared" si="10"/>
        <v>0</v>
      </c>
      <c r="H660" s="382">
        <v>1</v>
      </c>
    </row>
    <row r="661" spans="1:8">
      <c r="A661" s="340" t="s">
        <v>3978</v>
      </c>
      <c r="B661" s="341" t="s">
        <v>4455</v>
      </c>
      <c r="C661" s="311"/>
      <c r="D661" s="312"/>
      <c r="E661" s="311">
        <v>102</v>
      </c>
      <c r="F661" s="312">
        <v>230</v>
      </c>
      <c r="G661" s="372">
        <f t="shared" si="10"/>
        <v>102</v>
      </c>
      <c r="H661" s="382">
        <v>230</v>
      </c>
    </row>
    <row r="662" spans="1:8">
      <c r="A662" s="347" t="s">
        <v>4456</v>
      </c>
      <c r="B662" s="348" t="s">
        <v>4457</v>
      </c>
      <c r="C662" s="311"/>
      <c r="D662" s="312"/>
      <c r="E662" s="311">
        <v>0</v>
      </c>
      <c r="F662" s="312">
        <v>1</v>
      </c>
      <c r="G662" s="372">
        <f t="shared" si="10"/>
        <v>0</v>
      </c>
      <c r="H662" s="382">
        <v>1</v>
      </c>
    </row>
    <row r="663" spans="1:8" ht="27.75" customHeight="1">
      <c r="A663" s="347" t="s">
        <v>3980</v>
      </c>
      <c r="B663" s="348" t="s">
        <v>3981</v>
      </c>
      <c r="C663" s="311"/>
      <c r="D663" s="312"/>
      <c r="E663" s="311">
        <v>13</v>
      </c>
      <c r="F663" s="312">
        <v>37.1</v>
      </c>
      <c r="G663" s="372">
        <f t="shared" si="10"/>
        <v>13</v>
      </c>
      <c r="H663" s="382">
        <v>37.1</v>
      </c>
    </row>
    <row r="664" spans="1:8" ht="25.5">
      <c r="A664" s="347" t="s">
        <v>4458</v>
      </c>
      <c r="B664" s="348" t="s">
        <v>4459</v>
      </c>
      <c r="C664" s="311"/>
      <c r="D664" s="312"/>
      <c r="E664" s="311">
        <v>4</v>
      </c>
      <c r="F664" s="312">
        <v>3.5</v>
      </c>
      <c r="G664" s="372">
        <f t="shared" si="10"/>
        <v>4</v>
      </c>
      <c r="H664" s="382">
        <v>3.5</v>
      </c>
    </row>
    <row r="665" spans="1:8">
      <c r="A665" s="347" t="s">
        <v>4460</v>
      </c>
      <c r="B665" s="348" t="s">
        <v>4461</v>
      </c>
      <c r="C665" s="311"/>
      <c r="D665" s="312"/>
      <c r="E665" s="311">
        <v>0</v>
      </c>
      <c r="F665" s="312">
        <v>1</v>
      </c>
      <c r="G665" s="372">
        <f t="shared" si="10"/>
        <v>0</v>
      </c>
      <c r="H665" s="382">
        <v>1</v>
      </c>
    </row>
    <row r="666" spans="1:8" ht="25.5">
      <c r="A666" s="340" t="s">
        <v>4462</v>
      </c>
      <c r="B666" s="341" t="s">
        <v>4463</v>
      </c>
      <c r="C666" s="311"/>
      <c r="D666" s="312"/>
      <c r="E666" s="311">
        <v>2</v>
      </c>
      <c r="F666" s="312">
        <v>4.6999999999999993</v>
      </c>
      <c r="G666" s="372">
        <f t="shared" si="10"/>
        <v>2</v>
      </c>
      <c r="H666" s="382">
        <v>4.6999999999999993</v>
      </c>
    </row>
    <row r="667" spans="1:8" ht="25.5">
      <c r="A667" s="347" t="s">
        <v>4464</v>
      </c>
      <c r="B667" s="348" t="s">
        <v>4465</v>
      </c>
      <c r="C667" s="311"/>
      <c r="D667" s="312"/>
      <c r="E667" s="311">
        <v>6</v>
      </c>
      <c r="F667" s="312">
        <v>2.2999999999999998</v>
      </c>
      <c r="G667" s="372">
        <f t="shared" si="10"/>
        <v>6</v>
      </c>
      <c r="H667" s="382">
        <v>2.2999999999999998</v>
      </c>
    </row>
    <row r="668" spans="1:8" ht="25.5">
      <c r="A668" s="307" t="s">
        <v>4466</v>
      </c>
      <c r="B668" s="308" t="s">
        <v>4467</v>
      </c>
      <c r="C668" s="311"/>
      <c r="D668" s="312"/>
      <c r="E668" s="311">
        <v>6</v>
      </c>
      <c r="F668" s="312">
        <v>7.1</v>
      </c>
      <c r="G668" s="372">
        <f t="shared" si="10"/>
        <v>6</v>
      </c>
      <c r="H668" s="382">
        <v>7.1</v>
      </c>
    </row>
    <row r="669" spans="1:8" ht="25.5">
      <c r="A669" s="347" t="s">
        <v>4468</v>
      </c>
      <c r="B669" s="348" t="s">
        <v>4469</v>
      </c>
      <c r="C669" s="311"/>
      <c r="D669" s="312"/>
      <c r="E669" s="311">
        <v>1</v>
      </c>
      <c r="F669" s="312">
        <v>145</v>
      </c>
      <c r="G669" s="372">
        <f t="shared" si="10"/>
        <v>1</v>
      </c>
      <c r="H669" s="382">
        <v>145</v>
      </c>
    </row>
    <row r="670" spans="1:8">
      <c r="A670" s="345" t="s">
        <v>4470</v>
      </c>
      <c r="B670" s="341" t="s">
        <v>1001</v>
      </c>
      <c r="C670" s="311"/>
      <c r="D670" s="312"/>
      <c r="E670" s="311">
        <v>8</v>
      </c>
      <c r="F670" s="312">
        <v>15.5</v>
      </c>
      <c r="G670" s="372">
        <f t="shared" si="10"/>
        <v>8</v>
      </c>
      <c r="H670" s="382">
        <v>15.5</v>
      </c>
    </row>
    <row r="671" spans="1:8" ht="25.5">
      <c r="A671" s="307" t="s">
        <v>4471</v>
      </c>
      <c r="B671" s="308" t="s">
        <v>4472</v>
      </c>
      <c r="C671" s="311"/>
      <c r="D671" s="312"/>
      <c r="E671" s="311">
        <v>1</v>
      </c>
      <c r="F671" s="312">
        <v>1</v>
      </c>
      <c r="G671" s="372">
        <f t="shared" si="10"/>
        <v>1</v>
      </c>
      <c r="H671" s="382">
        <v>1</v>
      </c>
    </row>
    <row r="672" spans="1:8" ht="25.5">
      <c r="A672" s="340" t="s">
        <v>4473</v>
      </c>
      <c r="B672" s="341" t="s">
        <v>4474</v>
      </c>
      <c r="C672" s="311"/>
      <c r="D672" s="312"/>
      <c r="E672" s="311">
        <v>35</v>
      </c>
      <c r="F672" s="312">
        <v>28.7</v>
      </c>
      <c r="G672" s="372">
        <f t="shared" si="10"/>
        <v>35</v>
      </c>
      <c r="H672" s="382">
        <v>28.7</v>
      </c>
    </row>
    <row r="673" spans="1:8">
      <c r="A673" s="347" t="s">
        <v>4475</v>
      </c>
      <c r="B673" s="348" t="s">
        <v>4476</v>
      </c>
      <c r="C673" s="311"/>
      <c r="D673" s="312"/>
      <c r="E673" s="311">
        <v>0</v>
      </c>
      <c r="F673" s="312">
        <v>2.2999999999999998</v>
      </c>
      <c r="G673" s="372">
        <f t="shared" si="10"/>
        <v>0</v>
      </c>
      <c r="H673" s="382">
        <v>2.2999999999999998</v>
      </c>
    </row>
    <row r="674" spans="1:8" ht="25.5">
      <c r="A674" s="340" t="s">
        <v>4477</v>
      </c>
      <c r="B674" s="341" t="s">
        <v>4478</v>
      </c>
      <c r="C674" s="311"/>
      <c r="D674" s="312"/>
      <c r="E674" s="311">
        <v>11</v>
      </c>
      <c r="F674" s="312">
        <v>7.1</v>
      </c>
      <c r="G674" s="372">
        <f t="shared" si="10"/>
        <v>11</v>
      </c>
      <c r="H674" s="382">
        <v>7.1</v>
      </c>
    </row>
    <row r="675" spans="1:8">
      <c r="A675" s="347" t="s">
        <v>4479</v>
      </c>
      <c r="B675" s="348" t="s">
        <v>4480</v>
      </c>
      <c r="C675" s="311"/>
      <c r="D675" s="312"/>
      <c r="E675" s="311">
        <v>9</v>
      </c>
      <c r="F675" s="312">
        <v>4.6999999999999993</v>
      </c>
      <c r="G675" s="372">
        <f t="shared" si="10"/>
        <v>9</v>
      </c>
      <c r="H675" s="382">
        <v>4.6999999999999993</v>
      </c>
    </row>
    <row r="676" spans="1:8">
      <c r="A676" s="307" t="s">
        <v>3984</v>
      </c>
      <c r="B676" s="308" t="s">
        <v>3985</v>
      </c>
      <c r="C676" s="311"/>
      <c r="D676" s="312"/>
      <c r="E676" s="311">
        <v>142</v>
      </c>
      <c r="F676" s="312">
        <v>310</v>
      </c>
      <c r="G676" s="372">
        <f t="shared" si="10"/>
        <v>142</v>
      </c>
      <c r="H676" s="382">
        <v>310</v>
      </c>
    </row>
    <row r="677" spans="1:8">
      <c r="A677" s="384" t="s">
        <v>4481</v>
      </c>
      <c r="B677" s="385" t="s">
        <v>4482</v>
      </c>
      <c r="C677" s="311"/>
      <c r="D677" s="312"/>
      <c r="E677" s="311">
        <v>0</v>
      </c>
      <c r="F677" s="312">
        <v>1</v>
      </c>
      <c r="G677" s="372">
        <f t="shared" si="10"/>
        <v>0</v>
      </c>
      <c r="H677" s="382">
        <v>1</v>
      </c>
    </row>
    <row r="678" spans="1:8">
      <c r="A678" s="345" t="s">
        <v>4483</v>
      </c>
      <c r="B678" s="341" t="s">
        <v>4484</v>
      </c>
      <c r="C678" s="311"/>
      <c r="D678" s="312"/>
      <c r="E678" s="311">
        <v>0</v>
      </c>
      <c r="F678" s="312">
        <v>3.5</v>
      </c>
      <c r="G678" s="372">
        <f t="shared" si="10"/>
        <v>0</v>
      </c>
      <c r="H678" s="382">
        <v>3.5</v>
      </c>
    </row>
    <row r="679" spans="1:8">
      <c r="A679" s="307" t="s">
        <v>4485</v>
      </c>
      <c r="B679" s="308" t="s">
        <v>4486</v>
      </c>
      <c r="C679" s="311"/>
      <c r="D679" s="312"/>
      <c r="E679" s="311">
        <v>0</v>
      </c>
      <c r="F679" s="312">
        <v>1</v>
      </c>
      <c r="G679" s="372">
        <f t="shared" si="10"/>
        <v>0</v>
      </c>
      <c r="H679" s="382">
        <v>1</v>
      </c>
    </row>
    <row r="680" spans="1:8" ht="25.5">
      <c r="A680" s="347" t="s">
        <v>4487</v>
      </c>
      <c r="B680" s="348" t="s">
        <v>4488</v>
      </c>
      <c r="C680" s="311"/>
      <c r="D680" s="312"/>
      <c r="E680" s="311">
        <v>3</v>
      </c>
      <c r="F680" s="312">
        <v>3.5</v>
      </c>
      <c r="G680" s="372">
        <f t="shared" si="10"/>
        <v>3</v>
      </c>
      <c r="H680" s="382">
        <v>3.5</v>
      </c>
    </row>
    <row r="681" spans="1:8" ht="25.5">
      <c r="A681" s="307" t="s">
        <v>4489</v>
      </c>
      <c r="B681" s="308" t="s">
        <v>4490</v>
      </c>
      <c r="C681" s="311"/>
      <c r="D681" s="312"/>
      <c r="E681" s="311">
        <v>0</v>
      </c>
      <c r="F681" s="312">
        <v>1</v>
      </c>
      <c r="G681" s="372">
        <f t="shared" ref="G681:G744" si="11">C681+E681</f>
        <v>0</v>
      </c>
      <c r="H681" s="382">
        <v>1</v>
      </c>
    </row>
    <row r="682" spans="1:8">
      <c r="A682" s="347" t="s">
        <v>3986</v>
      </c>
      <c r="B682" s="348" t="s">
        <v>4491</v>
      </c>
      <c r="C682" s="311"/>
      <c r="D682" s="312"/>
      <c r="E682" s="311">
        <v>0</v>
      </c>
      <c r="F682" s="312">
        <v>5.8999999999999995</v>
      </c>
      <c r="G682" s="372">
        <f t="shared" si="11"/>
        <v>0</v>
      </c>
      <c r="H682" s="382">
        <v>5.8999999999999995</v>
      </c>
    </row>
    <row r="683" spans="1:8" ht="25.5">
      <c r="A683" s="347" t="s">
        <v>3988</v>
      </c>
      <c r="B683" s="348" t="s">
        <v>4492</v>
      </c>
      <c r="C683" s="311"/>
      <c r="D683" s="312"/>
      <c r="E683" s="311">
        <v>56</v>
      </c>
      <c r="F683" s="312">
        <v>46.699999999999996</v>
      </c>
      <c r="G683" s="372">
        <f t="shared" si="11"/>
        <v>56</v>
      </c>
      <c r="H683" s="382">
        <v>46.699999999999996</v>
      </c>
    </row>
    <row r="684" spans="1:8" ht="25.5">
      <c r="A684" s="309" t="s">
        <v>3990</v>
      </c>
      <c r="B684" s="310" t="s">
        <v>4493</v>
      </c>
      <c r="C684" s="311"/>
      <c r="D684" s="312"/>
      <c r="E684" s="311">
        <v>8</v>
      </c>
      <c r="F684" s="312">
        <v>15.5</v>
      </c>
      <c r="G684" s="372">
        <f t="shared" si="11"/>
        <v>8</v>
      </c>
      <c r="H684" s="382">
        <v>15.5</v>
      </c>
    </row>
    <row r="685" spans="1:8">
      <c r="A685" s="307" t="s">
        <v>3992</v>
      </c>
      <c r="B685" s="308" t="s">
        <v>3993</v>
      </c>
      <c r="C685" s="311"/>
      <c r="D685" s="312"/>
      <c r="E685" s="311">
        <v>11</v>
      </c>
      <c r="F685" s="312">
        <v>9.5</v>
      </c>
      <c r="G685" s="372">
        <f t="shared" si="11"/>
        <v>11</v>
      </c>
      <c r="H685" s="382">
        <v>9.5</v>
      </c>
    </row>
    <row r="686" spans="1:8">
      <c r="A686" s="307" t="s">
        <v>3994</v>
      </c>
      <c r="B686" s="308" t="s">
        <v>4494</v>
      </c>
      <c r="C686" s="311"/>
      <c r="D686" s="312"/>
      <c r="E686" s="311">
        <v>2</v>
      </c>
      <c r="F686" s="312">
        <v>1</v>
      </c>
      <c r="G686" s="372">
        <f t="shared" si="11"/>
        <v>2</v>
      </c>
      <c r="H686" s="382">
        <v>1</v>
      </c>
    </row>
    <row r="687" spans="1:8">
      <c r="A687" s="345" t="s">
        <v>4495</v>
      </c>
      <c r="B687" s="341" t="s">
        <v>4496</v>
      </c>
      <c r="C687" s="311"/>
      <c r="D687" s="312"/>
      <c r="E687" s="311">
        <v>0</v>
      </c>
      <c r="F687" s="312">
        <v>1</v>
      </c>
      <c r="G687" s="372">
        <f t="shared" si="11"/>
        <v>0</v>
      </c>
      <c r="H687" s="382">
        <v>1</v>
      </c>
    </row>
    <row r="688" spans="1:8" ht="25.5">
      <c r="A688" s="326" t="s">
        <v>4497</v>
      </c>
      <c r="B688" s="310" t="s">
        <v>4498</v>
      </c>
      <c r="C688" s="311"/>
      <c r="D688" s="312"/>
      <c r="E688" s="311">
        <v>3</v>
      </c>
      <c r="F688" s="312">
        <v>4.6999999999999993</v>
      </c>
      <c r="G688" s="372">
        <f t="shared" si="11"/>
        <v>3</v>
      </c>
      <c r="H688" s="382">
        <v>4.6999999999999993</v>
      </c>
    </row>
    <row r="689" spans="1:8" ht="25.5">
      <c r="A689" s="336" t="s">
        <v>3996</v>
      </c>
      <c r="B689" s="337" t="s">
        <v>4499</v>
      </c>
      <c r="C689" s="311"/>
      <c r="D689" s="312"/>
      <c r="E689" s="311">
        <v>51</v>
      </c>
      <c r="F689" s="312">
        <v>40.700000000000003</v>
      </c>
      <c r="G689" s="372">
        <f t="shared" si="11"/>
        <v>51</v>
      </c>
      <c r="H689" s="382">
        <v>40.700000000000003</v>
      </c>
    </row>
    <row r="690" spans="1:8">
      <c r="A690" s="390" t="s">
        <v>4500</v>
      </c>
      <c r="B690" s="394" t="s">
        <v>4501</v>
      </c>
      <c r="C690" s="311"/>
      <c r="D690" s="312"/>
      <c r="E690" s="311">
        <v>6</v>
      </c>
      <c r="F690" s="312">
        <v>11.9</v>
      </c>
      <c r="G690" s="372">
        <f t="shared" si="11"/>
        <v>6</v>
      </c>
      <c r="H690" s="382">
        <v>11.9</v>
      </c>
    </row>
    <row r="691" spans="1:8" ht="25.5">
      <c r="A691" s="336" t="s">
        <v>4502</v>
      </c>
      <c r="B691" s="337" t="s">
        <v>4503</v>
      </c>
      <c r="C691" s="311"/>
      <c r="D691" s="312"/>
      <c r="E691" s="311">
        <v>40</v>
      </c>
      <c r="F691" s="312">
        <v>53</v>
      </c>
      <c r="G691" s="372">
        <f t="shared" si="11"/>
        <v>40</v>
      </c>
      <c r="H691" s="382">
        <v>53</v>
      </c>
    </row>
    <row r="692" spans="1:8" ht="25.5">
      <c r="A692" s="336" t="s">
        <v>4504</v>
      </c>
      <c r="B692" s="337" t="s">
        <v>4505</v>
      </c>
      <c r="C692" s="311"/>
      <c r="D692" s="312"/>
      <c r="E692" s="311">
        <v>21</v>
      </c>
      <c r="F692" s="312">
        <v>10.7</v>
      </c>
      <c r="G692" s="372">
        <f t="shared" si="11"/>
        <v>21</v>
      </c>
      <c r="H692" s="382">
        <v>10.7</v>
      </c>
    </row>
    <row r="693" spans="1:8" ht="25.5">
      <c r="A693" s="336" t="s">
        <v>4506</v>
      </c>
      <c r="B693" s="337" t="s">
        <v>4507</v>
      </c>
      <c r="C693" s="311"/>
      <c r="D693" s="312"/>
      <c r="E693" s="311">
        <v>7</v>
      </c>
      <c r="F693" s="312">
        <v>5.8999999999999995</v>
      </c>
      <c r="G693" s="372">
        <f t="shared" si="11"/>
        <v>7</v>
      </c>
      <c r="H693" s="382">
        <v>5.8999999999999995</v>
      </c>
    </row>
    <row r="694" spans="1:8" ht="12.75" customHeight="1">
      <c r="A694" s="336" t="s">
        <v>4508</v>
      </c>
      <c r="B694" s="337" t="s">
        <v>4509</v>
      </c>
      <c r="C694" s="311"/>
      <c r="D694" s="312"/>
      <c r="E694" s="311">
        <v>40</v>
      </c>
      <c r="F694" s="312">
        <v>64.7</v>
      </c>
      <c r="G694" s="372">
        <f t="shared" si="11"/>
        <v>40</v>
      </c>
      <c r="H694" s="382">
        <v>64.7</v>
      </c>
    </row>
    <row r="695" spans="1:8" ht="15" customHeight="1">
      <c r="A695" s="307" t="s">
        <v>3998</v>
      </c>
      <c r="B695" s="308" t="s">
        <v>4510</v>
      </c>
      <c r="C695" s="311"/>
      <c r="D695" s="312"/>
      <c r="E695" s="311">
        <v>42</v>
      </c>
      <c r="F695" s="312">
        <v>119</v>
      </c>
      <c r="G695" s="372">
        <f t="shared" si="11"/>
        <v>42</v>
      </c>
      <c r="H695" s="382">
        <v>119</v>
      </c>
    </row>
    <row r="696" spans="1:8" ht="25.5">
      <c r="A696" s="336" t="s">
        <v>4511</v>
      </c>
      <c r="B696" s="337" t="s">
        <v>4512</v>
      </c>
      <c r="C696" s="311"/>
      <c r="D696" s="312"/>
      <c r="E696" s="311">
        <v>16</v>
      </c>
      <c r="F696" s="312">
        <v>7.1</v>
      </c>
      <c r="G696" s="372">
        <f t="shared" si="11"/>
        <v>16</v>
      </c>
      <c r="H696" s="382">
        <v>7.1</v>
      </c>
    </row>
    <row r="697" spans="1:8" ht="25.5">
      <c r="A697" s="336" t="s">
        <v>4513</v>
      </c>
      <c r="B697" s="337" t="s">
        <v>4514</v>
      </c>
      <c r="C697" s="311"/>
      <c r="D697" s="312"/>
      <c r="E697" s="311">
        <v>24</v>
      </c>
      <c r="F697" s="312">
        <v>20</v>
      </c>
      <c r="G697" s="372">
        <f t="shared" si="11"/>
        <v>24</v>
      </c>
      <c r="H697" s="382">
        <v>20</v>
      </c>
    </row>
    <row r="698" spans="1:8">
      <c r="A698" s="336" t="s">
        <v>4515</v>
      </c>
      <c r="B698" s="337" t="s">
        <v>4516</v>
      </c>
      <c r="C698" s="311"/>
      <c r="D698" s="312"/>
      <c r="E698" s="311">
        <v>2</v>
      </c>
      <c r="F698" s="312">
        <v>1</v>
      </c>
      <c r="G698" s="372">
        <f t="shared" si="11"/>
        <v>2</v>
      </c>
      <c r="H698" s="382">
        <v>1</v>
      </c>
    </row>
    <row r="699" spans="1:8">
      <c r="A699" s="336" t="s">
        <v>4517</v>
      </c>
      <c r="B699" s="337" t="s">
        <v>4518</v>
      </c>
      <c r="C699" s="311"/>
      <c r="D699" s="312"/>
      <c r="E699" s="311">
        <v>0</v>
      </c>
      <c r="F699" s="312">
        <v>1</v>
      </c>
      <c r="G699" s="372">
        <f t="shared" si="11"/>
        <v>0</v>
      </c>
      <c r="H699" s="382">
        <v>1</v>
      </c>
    </row>
    <row r="700" spans="1:8" ht="25.5">
      <c r="A700" s="336" t="s">
        <v>4519</v>
      </c>
      <c r="B700" s="337" t="s">
        <v>4520</v>
      </c>
      <c r="C700" s="311"/>
      <c r="D700" s="312"/>
      <c r="E700" s="311">
        <v>1</v>
      </c>
      <c r="F700" s="312">
        <v>1</v>
      </c>
      <c r="G700" s="372">
        <f t="shared" si="11"/>
        <v>1</v>
      </c>
      <c r="H700" s="382">
        <v>1</v>
      </c>
    </row>
    <row r="701" spans="1:8">
      <c r="A701" s="307" t="s">
        <v>4521</v>
      </c>
      <c r="B701" s="308" t="s">
        <v>4522</v>
      </c>
      <c r="C701" s="311"/>
      <c r="D701" s="312"/>
      <c r="E701" s="311">
        <v>10</v>
      </c>
      <c r="F701" s="312">
        <v>14</v>
      </c>
      <c r="G701" s="372">
        <f t="shared" si="11"/>
        <v>10</v>
      </c>
      <c r="H701" s="382">
        <v>14</v>
      </c>
    </row>
    <row r="702" spans="1:8" ht="25.5">
      <c r="A702" s="307" t="s">
        <v>4523</v>
      </c>
      <c r="B702" s="308" t="s">
        <v>4524</v>
      </c>
      <c r="C702" s="311"/>
      <c r="D702" s="312"/>
      <c r="E702" s="311">
        <v>0</v>
      </c>
      <c r="F702" s="312">
        <v>1</v>
      </c>
      <c r="G702" s="372">
        <f t="shared" si="11"/>
        <v>0</v>
      </c>
      <c r="H702" s="382">
        <v>1</v>
      </c>
    </row>
    <row r="703" spans="1:8">
      <c r="A703" s="384" t="s">
        <v>4525</v>
      </c>
      <c r="B703" s="385" t="s">
        <v>4526</v>
      </c>
      <c r="C703" s="311"/>
      <c r="D703" s="312"/>
      <c r="E703" s="311">
        <v>17</v>
      </c>
      <c r="F703" s="312">
        <v>14</v>
      </c>
      <c r="G703" s="372">
        <f t="shared" si="11"/>
        <v>17</v>
      </c>
      <c r="H703" s="382">
        <v>14</v>
      </c>
    </row>
    <row r="704" spans="1:8" ht="25.5">
      <c r="A704" s="307" t="s">
        <v>4000</v>
      </c>
      <c r="B704" s="308" t="s">
        <v>4001</v>
      </c>
      <c r="C704" s="311"/>
      <c r="D704" s="312"/>
      <c r="E704" s="311">
        <v>0</v>
      </c>
      <c r="F704" s="312">
        <v>2.2999999999999998</v>
      </c>
      <c r="G704" s="372">
        <f t="shared" si="11"/>
        <v>0</v>
      </c>
      <c r="H704" s="382">
        <v>2.2999999999999998</v>
      </c>
    </row>
    <row r="705" spans="1:8" ht="25.5">
      <c r="A705" s="307" t="s">
        <v>4002</v>
      </c>
      <c r="B705" s="308" t="s">
        <v>4527</v>
      </c>
      <c r="C705" s="311"/>
      <c r="D705" s="312"/>
      <c r="E705" s="311">
        <v>0</v>
      </c>
      <c r="F705" s="312">
        <v>1</v>
      </c>
      <c r="G705" s="372">
        <f t="shared" si="11"/>
        <v>0</v>
      </c>
      <c r="H705" s="382">
        <v>1</v>
      </c>
    </row>
    <row r="706" spans="1:8" ht="25.5">
      <c r="A706" s="326" t="s">
        <v>4004</v>
      </c>
      <c r="B706" s="310" t="s">
        <v>4528</v>
      </c>
      <c r="C706" s="311"/>
      <c r="D706" s="312"/>
      <c r="E706" s="311">
        <v>2</v>
      </c>
      <c r="F706" s="312">
        <v>1</v>
      </c>
      <c r="G706" s="372">
        <f t="shared" si="11"/>
        <v>2</v>
      </c>
      <c r="H706" s="382">
        <v>1</v>
      </c>
    </row>
    <row r="707" spans="1:8" ht="25.5">
      <c r="A707" s="307" t="s">
        <v>4006</v>
      </c>
      <c r="B707" s="308" t="s">
        <v>4529</v>
      </c>
      <c r="C707" s="311"/>
      <c r="D707" s="312"/>
      <c r="E707" s="311">
        <v>0</v>
      </c>
      <c r="F707" s="312">
        <v>1</v>
      </c>
      <c r="G707" s="372">
        <f t="shared" si="11"/>
        <v>0</v>
      </c>
      <c r="H707" s="382">
        <v>1</v>
      </c>
    </row>
    <row r="708" spans="1:8">
      <c r="A708" s="309" t="s">
        <v>4530</v>
      </c>
      <c r="B708" s="310" t="s">
        <v>4531</v>
      </c>
      <c r="C708" s="311"/>
      <c r="D708" s="312"/>
      <c r="E708" s="311">
        <v>0</v>
      </c>
      <c r="F708" s="312">
        <v>1</v>
      </c>
      <c r="G708" s="372">
        <f t="shared" si="11"/>
        <v>0</v>
      </c>
      <c r="H708" s="382">
        <v>1</v>
      </c>
    </row>
    <row r="709" spans="1:8">
      <c r="A709" s="336" t="s">
        <v>4532</v>
      </c>
      <c r="B709" s="337" t="s">
        <v>4533</v>
      </c>
      <c r="C709" s="311"/>
      <c r="D709" s="312"/>
      <c r="E709" s="311">
        <v>6</v>
      </c>
      <c r="F709" s="312">
        <v>26</v>
      </c>
      <c r="G709" s="372">
        <f t="shared" si="11"/>
        <v>6</v>
      </c>
      <c r="H709" s="382">
        <v>26</v>
      </c>
    </row>
    <row r="710" spans="1:8" ht="25.5">
      <c r="A710" s="336" t="s">
        <v>4534</v>
      </c>
      <c r="B710" s="337" t="s">
        <v>4535</v>
      </c>
      <c r="C710" s="780"/>
      <c r="D710" s="781"/>
      <c r="E710" s="311">
        <v>1</v>
      </c>
      <c r="F710" s="312">
        <v>1</v>
      </c>
      <c r="G710" s="372">
        <f t="shared" si="11"/>
        <v>1</v>
      </c>
      <c r="H710" s="382">
        <v>1</v>
      </c>
    </row>
    <row r="711" spans="1:8" ht="25.5">
      <c r="A711" s="307" t="s">
        <v>4008</v>
      </c>
      <c r="B711" s="308" t="s">
        <v>4009</v>
      </c>
      <c r="C711" s="780"/>
      <c r="D711" s="781"/>
      <c r="E711" s="311">
        <v>7</v>
      </c>
      <c r="F711" s="312">
        <v>26</v>
      </c>
      <c r="G711" s="372">
        <f t="shared" si="11"/>
        <v>7</v>
      </c>
      <c r="H711" s="382">
        <v>26</v>
      </c>
    </row>
    <row r="712" spans="1:8" ht="25.5">
      <c r="A712" s="336" t="s">
        <v>4536</v>
      </c>
      <c r="B712" s="337" t="s">
        <v>4537</v>
      </c>
      <c r="C712" s="780"/>
      <c r="D712" s="781"/>
      <c r="E712" s="311">
        <v>3</v>
      </c>
      <c r="F712" s="312">
        <v>3.5</v>
      </c>
      <c r="G712" s="372">
        <f t="shared" si="11"/>
        <v>3</v>
      </c>
      <c r="H712" s="382">
        <v>3.5</v>
      </c>
    </row>
    <row r="713" spans="1:8" ht="25.5">
      <c r="A713" s="336" t="s">
        <v>4538</v>
      </c>
      <c r="B713" s="337" t="s">
        <v>4539</v>
      </c>
      <c r="C713" s="780"/>
      <c r="D713" s="781"/>
      <c r="E713" s="311">
        <v>0</v>
      </c>
      <c r="F713" s="312">
        <v>2.2999999999999998</v>
      </c>
      <c r="G713" s="372">
        <f t="shared" si="11"/>
        <v>0</v>
      </c>
      <c r="H713" s="382">
        <v>2.2999999999999998</v>
      </c>
    </row>
    <row r="714" spans="1:8" ht="25.5">
      <c r="A714" s="309" t="s">
        <v>4540</v>
      </c>
      <c r="B714" s="310" t="s">
        <v>4541</v>
      </c>
      <c r="C714" s="780"/>
      <c r="D714" s="781"/>
      <c r="E714" s="311">
        <v>0</v>
      </c>
      <c r="F714" s="312">
        <v>1</v>
      </c>
      <c r="G714" s="372">
        <f t="shared" si="11"/>
        <v>0</v>
      </c>
      <c r="H714" s="382">
        <v>1</v>
      </c>
    </row>
    <row r="715" spans="1:8" ht="25.5">
      <c r="A715" s="336" t="s">
        <v>4542</v>
      </c>
      <c r="B715" s="337" t="s">
        <v>4543</v>
      </c>
      <c r="C715" s="780"/>
      <c r="D715" s="781"/>
      <c r="E715" s="311">
        <v>2</v>
      </c>
      <c r="F715" s="312">
        <v>4.6999999999999993</v>
      </c>
      <c r="G715" s="372">
        <f t="shared" si="11"/>
        <v>2</v>
      </c>
      <c r="H715" s="382">
        <v>4.6999999999999993</v>
      </c>
    </row>
    <row r="716" spans="1:8" ht="25.5">
      <c r="A716" s="309" t="s">
        <v>4544</v>
      </c>
      <c r="B716" s="310" t="s">
        <v>4545</v>
      </c>
      <c r="C716" s="780"/>
      <c r="D716" s="781"/>
      <c r="E716" s="311">
        <v>0</v>
      </c>
      <c r="F716" s="312">
        <v>1</v>
      </c>
      <c r="G716" s="372">
        <f t="shared" si="11"/>
        <v>0</v>
      </c>
      <c r="H716" s="382">
        <v>1</v>
      </c>
    </row>
    <row r="717" spans="1:8" ht="25.5">
      <c r="A717" s="307" t="s">
        <v>4546</v>
      </c>
      <c r="B717" s="308" t="s">
        <v>4547</v>
      </c>
      <c r="C717" s="780"/>
      <c r="D717" s="781"/>
      <c r="E717" s="311">
        <v>0</v>
      </c>
      <c r="F717" s="312">
        <v>1</v>
      </c>
      <c r="G717" s="372">
        <f t="shared" si="11"/>
        <v>0</v>
      </c>
      <c r="H717" s="382">
        <v>1</v>
      </c>
    </row>
    <row r="718" spans="1:8" ht="25.5">
      <c r="A718" s="307" t="s">
        <v>4548</v>
      </c>
      <c r="B718" s="308" t="s">
        <v>4549</v>
      </c>
      <c r="C718" s="780"/>
      <c r="D718" s="781"/>
      <c r="E718" s="311">
        <v>0</v>
      </c>
      <c r="F718" s="312">
        <v>1</v>
      </c>
      <c r="G718" s="372">
        <f t="shared" si="11"/>
        <v>0</v>
      </c>
      <c r="H718" s="382">
        <v>1</v>
      </c>
    </row>
    <row r="719" spans="1:8" ht="25.5">
      <c r="A719" s="307" t="s">
        <v>4550</v>
      </c>
      <c r="B719" s="308" t="s">
        <v>4551</v>
      </c>
      <c r="C719" s="780"/>
      <c r="D719" s="781"/>
      <c r="E719" s="311">
        <v>0</v>
      </c>
      <c r="F719" s="312">
        <v>1</v>
      </c>
      <c r="G719" s="372">
        <f t="shared" si="11"/>
        <v>0</v>
      </c>
      <c r="H719" s="382">
        <v>1</v>
      </c>
    </row>
    <row r="720" spans="1:8">
      <c r="A720" s="307" t="s">
        <v>4010</v>
      </c>
      <c r="B720" s="308" t="s">
        <v>4552</v>
      </c>
      <c r="C720" s="780"/>
      <c r="D720" s="781"/>
      <c r="E720" s="311">
        <v>25</v>
      </c>
      <c r="F720" s="312">
        <v>45</v>
      </c>
      <c r="G720" s="372">
        <f t="shared" si="11"/>
        <v>25</v>
      </c>
      <c r="H720" s="382">
        <v>45</v>
      </c>
    </row>
    <row r="721" spans="1:8">
      <c r="A721" s="309" t="s">
        <v>4012</v>
      </c>
      <c r="B721" s="310" t="s">
        <v>4553</v>
      </c>
      <c r="C721" s="780"/>
      <c r="D721" s="781"/>
      <c r="E721" s="311">
        <v>0</v>
      </c>
      <c r="F721" s="312">
        <v>3.5</v>
      </c>
      <c r="G721" s="372">
        <f t="shared" si="11"/>
        <v>0</v>
      </c>
      <c r="H721" s="382">
        <v>3.5</v>
      </c>
    </row>
    <row r="722" spans="1:8">
      <c r="A722" s="326" t="s">
        <v>4554</v>
      </c>
      <c r="B722" s="310" t="s">
        <v>4555</v>
      </c>
      <c r="C722" s="780"/>
      <c r="D722" s="781"/>
      <c r="E722" s="501">
        <v>0</v>
      </c>
      <c r="F722" s="312">
        <v>1</v>
      </c>
      <c r="G722" s="372">
        <f t="shared" si="11"/>
        <v>0</v>
      </c>
      <c r="H722" s="382">
        <v>1</v>
      </c>
    </row>
    <row r="723" spans="1:8">
      <c r="A723" s="326" t="s">
        <v>4556</v>
      </c>
      <c r="B723" s="310" t="s">
        <v>4557</v>
      </c>
      <c r="C723" s="780"/>
      <c r="D723" s="781"/>
      <c r="E723" s="501">
        <v>63</v>
      </c>
      <c r="F723" s="502">
        <v>150</v>
      </c>
      <c r="G723" s="372">
        <f t="shared" si="11"/>
        <v>63</v>
      </c>
      <c r="H723" s="382">
        <v>150</v>
      </c>
    </row>
    <row r="724" spans="1:8">
      <c r="A724" s="384" t="s">
        <v>4558</v>
      </c>
      <c r="B724" s="385" t="s">
        <v>4559</v>
      </c>
      <c r="C724" s="780"/>
      <c r="D724" s="781"/>
      <c r="E724" s="501">
        <v>0</v>
      </c>
      <c r="F724" s="312">
        <v>1</v>
      </c>
      <c r="G724" s="372">
        <f t="shared" si="11"/>
        <v>0</v>
      </c>
      <c r="H724" s="382">
        <v>1</v>
      </c>
    </row>
    <row r="725" spans="1:8">
      <c r="A725" s="309" t="s">
        <v>4560</v>
      </c>
      <c r="B725" s="310" t="s">
        <v>4561</v>
      </c>
      <c r="C725" s="780"/>
      <c r="D725" s="781"/>
      <c r="E725" s="501">
        <v>23</v>
      </c>
      <c r="F725" s="502">
        <v>30</v>
      </c>
      <c r="G725" s="372">
        <f t="shared" si="11"/>
        <v>23</v>
      </c>
      <c r="H725" s="382">
        <v>30</v>
      </c>
    </row>
    <row r="726" spans="1:8" ht="25.5">
      <c r="A726" s="326" t="s">
        <v>4562</v>
      </c>
      <c r="B726" s="310" t="s">
        <v>4563</v>
      </c>
      <c r="C726" s="780"/>
      <c r="D726" s="781"/>
      <c r="E726" s="501">
        <v>2</v>
      </c>
      <c r="F726" s="312">
        <v>1</v>
      </c>
      <c r="G726" s="372">
        <f t="shared" si="11"/>
        <v>2</v>
      </c>
      <c r="H726" s="382">
        <v>1</v>
      </c>
    </row>
    <row r="727" spans="1:8" ht="25.5">
      <c r="A727" s="307" t="s">
        <v>4564</v>
      </c>
      <c r="B727" s="308" t="s">
        <v>4565</v>
      </c>
      <c r="C727" s="780"/>
      <c r="D727" s="781"/>
      <c r="E727" s="501">
        <v>0</v>
      </c>
      <c r="F727" s="312">
        <v>1</v>
      </c>
      <c r="G727" s="372">
        <f t="shared" si="11"/>
        <v>0</v>
      </c>
      <c r="H727" s="382">
        <v>1</v>
      </c>
    </row>
    <row r="728" spans="1:8" ht="38.25">
      <c r="A728" s="307" t="s">
        <v>4566</v>
      </c>
      <c r="B728" s="308" t="s">
        <v>4567</v>
      </c>
      <c r="C728" s="780"/>
      <c r="D728" s="781"/>
      <c r="E728" s="501">
        <v>0</v>
      </c>
      <c r="F728" s="312">
        <v>1</v>
      </c>
      <c r="G728" s="372">
        <f t="shared" si="11"/>
        <v>0</v>
      </c>
      <c r="H728" s="382">
        <v>1</v>
      </c>
    </row>
    <row r="729" spans="1:8">
      <c r="A729" s="351" t="s">
        <v>4568</v>
      </c>
      <c r="B729" s="308" t="s">
        <v>4569</v>
      </c>
      <c r="C729" s="780"/>
      <c r="D729" s="781"/>
      <c r="E729" s="501">
        <v>2</v>
      </c>
      <c r="F729" s="502">
        <v>10</v>
      </c>
      <c r="G729" s="372">
        <f t="shared" si="11"/>
        <v>2</v>
      </c>
      <c r="H729" s="382">
        <v>10</v>
      </c>
    </row>
    <row r="730" spans="1:8">
      <c r="A730" s="307" t="s">
        <v>4570</v>
      </c>
      <c r="B730" s="308" t="s">
        <v>4571</v>
      </c>
      <c r="C730" s="780"/>
      <c r="D730" s="781"/>
      <c r="E730" s="501">
        <v>1</v>
      </c>
      <c r="F730" s="312">
        <v>1</v>
      </c>
      <c r="G730" s="372">
        <f t="shared" si="11"/>
        <v>1</v>
      </c>
      <c r="H730" s="382">
        <v>1</v>
      </c>
    </row>
    <row r="731" spans="1:8">
      <c r="A731" s="307" t="s">
        <v>4572</v>
      </c>
      <c r="B731" s="308" t="s">
        <v>4573</v>
      </c>
      <c r="C731" s="780"/>
      <c r="D731" s="781"/>
      <c r="E731" s="501">
        <v>108</v>
      </c>
      <c r="F731" s="502">
        <v>188</v>
      </c>
      <c r="G731" s="372">
        <f t="shared" si="11"/>
        <v>108</v>
      </c>
      <c r="H731" s="382">
        <v>188</v>
      </c>
    </row>
    <row r="732" spans="1:8">
      <c r="A732" s="307" t="s">
        <v>4574</v>
      </c>
      <c r="B732" s="308" t="s">
        <v>4575</v>
      </c>
      <c r="C732" s="780"/>
      <c r="D732" s="781"/>
      <c r="E732" s="501">
        <v>0</v>
      </c>
      <c r="F732" s="502">
        <v>6</v>
      </c>
      <c r="G732" s="372">
        <f t="shared" si="11"/>
        <v>0</v>
      </c>
      <c r="H732" s="382">
        <v>6</v>
      </c>
    </row>
    <row r="733" spans="1:8">
      <c r="A733" s="326" t="s">
        <v>4014</v>
      </c>
      <c r="B733" s="310" t="s">
        <v>4576</v>
      </c>
      <c r="C733" s="780"/>
      <c r="D733" s="781"/>
      <c r="E733" s="501">
        <v>4</v>
      </c>
      <c r="F733" s="502">
        <v>19</v>
      </c>
      <c r="G733" s="372">
        <f t="shared" si="11"/>
        <v>4</v>
      </c>
      <c r="H733" s="382">
        <v>19</v>
      </c>
    </row>
    <row r="734" spans="1:8">
      <c r="A734" s="384" t="s">
        <v>4577</v>
      </c>
      <c r="B734" s="385" t="s">
        <v>4578</v>
      </c>
      <c r="C734" s="780"/>
      <c r="D734" s="781"/>
      <c r="E734" s="501">
        <v>175</v>
      </c>
      <c r="F734" s="502">
        <v>188</v>
      </c>
      <c r="G734" s="372">
        <f t="shared" si="11"/>
        <v>175</v>
      </c>
      <c r="H734" s="382">
        <v>188</v>
      </c>
    </row>
    <row r="735" spans="1:8">
      <c r="A735" s="307" t="s">
        <v>4579</v>
      </c>
      <c r="B735" s="308" t="s">
        <v>4580</v>
      </c>
      <c r="C735" s="780"/>
      <c r="D735" s="781"/>
      <c r="E735" s="501">
        <v>0</v>
      </c>
      <c r="F735" s="312">
        <v>1</v>
      </c>
      <c r="G735" s="372">
        <f t="shared" si="11"/>
        <v>0</v>
      </c>
      <c r="H735" s="382">
        <v>1</v>
      </c>
    </row>
    <row r="736" spans="1:8">
      <c r="A736" s="384" t="s">
        <v>4581</v>
      </c>
      <c r="B736" s="385" t="s">
        <v>4582</v>
      </c>
      <c r="C736" s="780"/>
      <c r="D736" s="781"/>
      <c r="E736" s="501">
        <v>3</v>
      </c>
      <c r="F736" s="502">
        <v>9</v>
      </c>
      <c r="G736" s="372">
        <f t="shared" si="11"/>
        <v>3</v>
      </c>
      <c r="H736" s="382">
        <v>9</v>
      </c>
    </row>
    <row r="737" spans="1:8">
      <c r="A737" s="384" t="s">
        <v>4583</v>
      </c>
      <c r="B737" s="385" t="s">
        <v>4584</v>
      </c>
      <c r="C737" s="780"/>
      <c r="D737" s="781"/>
      <c r="E737" s="501">
        <v>1</v>
      </c>
      <c r="F737" s="312">
        <v>1</v>
      </c>
      <c r="G737" s="372">
        <f t="shared" si="11"/>
        <v>1</v>
      </c>
      <c r="H737" s="382">
        <v>1</v>
      </c>
    </row>
    <row r="738" spans="1:8">
      <c r="A738" s="309" t="s">
        <v>4585</v>
      </c>
      <c r="B738" s="310" t="s">
        <v>4586</v>
      </c>
      <c r="C738" s="780"/>
      <c r="D738" s="781"/>
      <c r="E738" s="501">
        <v>0</v>
      </c>
      <c r="F738" s="312">
        <v>1</v>
      </c>
      <c r="G738" s="372">
        <f t="shared" si="11"/>
        <v>0</v>
      </c>
      <c r="H738" s="382">
        <v>1</v>
      </c>
    </row>
    <row r="739" spans="1:8" ht="25.5">
      <c r="A739" s="307" t="s">
        <v>4587</v>
      </c>
      <c r="B739" s="308" t="s">
        <v>4588</v>
      </c>
      <c r="C739" s="780"/>
      <c r="D739" s="781"/>
      <c r="E739" s="501">
        <v>0</v>
      </c>
      <c r="F739" s="502">
        <v>7</v>
      </c>
      <c r="G739" s="372">
        <f t="shared" si="11"/>
        <v>0</v>
      </c>
      <c r="H739" s="382">
        <v>7</v>
      </c>
    </row>
    <row r="740" spans="1:8">
      <c r="A740" s="326" t="s">
        <v>4589</v>
      </c>
      <c r="B740" s="310" t="s">
        <v>4590</v>
      </c>
      <c r="C740" s="780"/>
      <c r="D740" s="781"/>
      <c r="E740" s="501">
        <v>0</v>
      </c>
      <c r="F740" s="312">
        <v>1</v>
      </c>
      <c r="G740" s="372">
        <f t="shared" si="11"/>
        <v>0</v>
      </c>
      <c r="H740" s="382">
        <v>1</v>
      </c>
    </row>
    <row r="741" spans="1:8">
      <c r="A741" s="307" t="s">
        <v>4591</v>
      </c>
      <c r="B741" s="308" t="s">
        <v>4592</v>
      </c>
      <c r="C741" s="780"/>
      <c r="D741" s="781"/>
      <c r="E741" s="501">
        <v>3</v>
      </c>
      <c r="F741" s="502">
        <v>7</v>
      </c>
      <c r="G741" s="372">
        <f t="shared" si="11"/>
        <v>3</v>
      </c>
      <c r="H741" s="382">
        <v>7</v>
      </c>
    </row>
    <row r="742" spans="1:8">
      <c r="A742" s="309" t="s">
        <v>4593</v>
      </c>
      <c r="B742" s="310" t="s">
        <v>4594</v>
      </c>
      <c r="C742" s="780"/>
      <c r="D742" s="781"/>
      <c r="E742" s="501">
        <v>0</v>
      </c>
      <c r="F742" s="312">
        <v>1</v>
      </c>
      <c r="G742" s="372">
        <f t="shared" si="11"/>
        <v>0</v>
      </c>
      <c r="H742" s="382">
        <v>1</v>
      </c>
    </row>
    <row r="743" spans="1:8">
      <c r="A743" s="307" t="s">
        <v>4595</v>
      </c>
      <c r="B743" s="308" t="s">
        <v>4596</v>
      </c>
      <c r="C743" s="780"/>
      <c r="D743" s="781"/>
      <c r="E743" s="501">
        <v>13</v>
      </c>
      <c r="F743" s="502">
        <v>38</v>
      </c>
      <c r="G743" s="372">
        <f t="shared" si="11"/>
        <v>13</v>
      </c>
      <c r="H743" s="382">
        <v>38</v>
      </c>
    </row>
    <row r="744" spans="1:8">
      <c r="A744" s="309" t="s">
        <v>4597</v>
      </c>
      <c r="B744" s="310" t="s">
        <v>4598</v>
      </c>
      <c r="C744" s="780"/>
      <c r="D744" s="781"/>
      <c r="E744" s="501">
        <v>0</v>
      </c>
      <c r="F744" s="502">
        <v>2.2999999999999998</v>
      </c>
      <c r="G744" s="372">
        <f t="shared" si="11"/>
        <v>0</v>
      </c>
      <c r="H744" s="382">
        <v>2.2999999999999998</v>
      </c>
    </row>
    <row r="745" spans="1:8">
      <c r="A745" s="384" t="s">
        <v>4599</v>
      </c>
      <c r="B745" s="385" t="s">
        <v>4600</v>
      </c>
      <c r="C745" s="780"/>
      <c r="D745" s="781"/>
      <c r="E745" s="501">
        <v>1</v>
      </c>
      <c r="F745" s="502">
        <v>4</v>
      </c>
      <c r="G745" s="372">
        <f t="shared" ref="G745:G808" si="12">C745+E745</f>
        <v>1</v>
      </c>
      <c r="H745" s="382">
        <v>4</v>
      </c>
    </row>
    <row r="746" spans="1:8">
      <c r="A746" s="384" t="s">
        <v>4601</v>
      </c>
      <c r="B746" s="385" t="s">
        <v>4602</v>
      </c>
      <c r="C746" s="780"/>
      <c r="D746" s="781"/>
      <c r="E746" s="501">
        <v>0</v>
      </c>
      <c r="F746" s="312">
        <v>1</v>
      </c>
      <c r="G746" s="372">
        <f t="shared" si="12"/>
        <v>0</v>
      </c>
      <c r="H746" s="382">
        <v>1</v>
      </c>
    </row>
    <row r="747" spans="1:8">
      <c r="A747" s="307" t="s">
        <v>4603</v>
      </c>
      <c r="B747" s="308" t="s">
        <v>4604</v>
      </c>
      <c r="C747" s="780"/>
      <c r="D747" s="781"/>
      <c r="E747" s="501">
        <v>0</v>
      </c>
      <c r="F747" s="312">
        <v>1</v>
      </c>
      <c r="G747" s="372">
        <f t="shared" si="12"/>
        <v>0</v>
      </c>
      <c r="H747" s="382">
        <v>1</v>
      </c>
    </row>
    <row r="748" spans="1:8">
      <c r="A748" s="384" t="s">
        <v>4605</v>
      </c>
      <c r="B748" s="385" t="s">
        <v>4606</v>
      </c>
      <c r="C748" s="780"/>
      <c r="D748" s="781"/>
      <c r="E748" s="501">
        <v>2</v>
      </c>
      <c r="F748" s="502">
        <v>3.5</v>
      </c>
      <c r="G748" s="372">
        <f t="shared" si="12"/>
        <v>2</v>
      </c>
      <c r="H748" s="382">
        <v>3.5</v>
      </c>
    </row>
    <row r="749" spans="1:8">
      <c r="A749" s="326" t="s">
        <v>4607</v>
      </c>
      <c r="B749" s="310" t="s">
        <v>4608</v>
      </c>
      <c r="C749" s="780"/>
      <c r="D749" s="781"/>
      <c r="E749" s="501">
        <v>1</v>
      </c>
      <c r="F749" s="312">
        <v>1</v>
      </c>
      <c r="G749" s="372">
        <f t="shared" si="12"/>
        <v>1</v>
      </c>
      <c r="H749" s="382">
        <v>1</v>
      </c>
    </row>
    <row r="750" spans="1:8">
      <c r="A750" s="307" t="s">
        <v>4609</v>
      </c>
      <c r="B750" s="308" t="s">
        <v>4610</v>
      </c>
      <c r="C750" s="780"/>
      <c r="D750" s="781"/>
      <c r="E750" s="501">
        <v>0</v>
      </c>
      <c r="F750" s="312">
        <v>1</v>
      </c>
      <c r="G750" s="372">
        <f t="shared" si="12"/>
        <v>0</v>
      </c>
      <c r="H750" s="382">
        <v>1</v>
      </c>
    </row>
    <row r="751" spans="1:8">
      <c r="A751" s="326" t="s">
        <v>4611</v>
      </c>
      <c r="B751" s="310" t="s">
        <v>4612</v>
      </c>
      <c r="C751" s="780"/>
      <c r="D751" s="781"/>
      <c r="E751" s="501">
        <v>0</v>
      </c>
      <c r="F751" s="502">
        <v>4</v>
      </c>
      <c r="G751" s="372">
        <f t="shared" si="12"/>
        <v>0</v>
      </c>
      <c r="H751" s="382">
        <v>4</v>
      </c>
    </row>
    <row r="752" spans="1:8">
      <c r="A752" s="307" t="s">
        <v>4613</v>
      </c>
      <c r="B752" s="308" t="s">
        <v>4614</v>
      </c>
      <c r="C752" s="780"/>
      <c r="D752" s="781"/>
      <c r="E752" s="501">
        <v>0</v>
      </c>
      <c r="F752" s="312">
        <v>1</v>
      </c>
      <c r="G752" s="372">
        <f t="shared" si="12"/>
        <v>0</v>
      </c>
      <c r="H752" s="382">
        <v>1</v>
      </c>
    </row>
    <row r="753" spans="1:8">
      <c r="A753" s="307" t="s">
        <v>4615</v>
      </c>
      <c r="B753" s="308" t="s">
        <v>4616</v>
      </c>
      <c r="C753" s="780"/>
      <c r="D753" s="781"/>
      <c r="E753" s="501">
        <v>0</v>
      </c>
      <c r="F753" s="312">
        <v>1</v>
      </c>
      <c r="G753" s="372">
        <f t="shared" si="12"/>
        <v>0</v>
      </c>
      <c r="H753" s="382">
        <v>1</v>
      </c>
    </row>
    <row r="754" spans="1:8">
      <c r="A754" s="326" t="s">
        <v>4617</v>
      </c>
      <c r="B754" s="310" t="s">
        <v>4618</v>
      </c>
      <c r="C754" s="780"/>
      <c r="D754" s="781"/>
      <c r="E754" s="501">
        <v>0</v>
      </c>
      <c r="F754" s="312">
        <v>1</v>
      </c>
      <c r="G754" s="372">
        <f t="shared" si="12"/>
        <v>0</v>
      </c>
      <c r="H754" s="382">
        <v>1</v>
      </c>
    </row>
    <row r="755" spans="1:8">
      <c r="A755" s="307" t="s">
        <v>4619</v>
      </c>
      <c r="B755" s="308" t="s">
        <v>4620</v>
      </c>
      <c r="C755" s="780"/>
      <c r="D755" s="781"/>
      <c r="E755" s="501">
        <v>2</v>
      </c>
      <c r="F755" s="502">
        <v>4</v>
      </c>
      <c r="G755" s="372">
        <f t="shared" si="12"/>
        <v>2</v>
      </c>
      <c r="H755" s="382">
        <v>4</v>
      </c>
    </row>
    <row r="756" spans="1:8">
      <c r="A756" s="309" t="s">
        <v>4621</v>
      </c>
      <c r="B756" s="310" t="s">
        <v>4622</v>
      </c>
      <c r="C756" s="780"/>
      <c r="D756" s="781"/>
      <c r="E756" s="501">
        <v>0</v>
      </c>
      <c r="F756" s="312">
        <v>1</v>
      </c>
      <c r="G756" s="372">
        <f t="shared" si="12"/>
        <v>0</v>
      </c>
      <c r="H756" s="382">
        <v>1</v>
      </c>
    </row>
    <row r="757" spans="1:8">
      <c r="A757" s="326" t="s">
        <v>4623</v>
      </c>
      <c r="B757" s="310" t="s">
        <v>4624</v>
      </c>
      <c r="C757" s="780"/>
      <c r="D757" s="781"/>
      <c r="E757" s="501">
        <v>0</v>
      </c>
      <c r="F757" s="312">
        <v>1</v>
      </c>
      <c r="G757" s="372">
        <f t="shared" si="12"/>
        <v>0</v>
      </c>
      <c r="H757" s="382">
        <v>1</v>
      </c>
    </row>
    <row r="758" spans="1:8">
      <c r="A758" s="307" t="s">
        <v>4625</v>
      </c>
      <c r="B758" s="308" t="s">
        <v>4626</v>
      </c>
      <c r="C758" s="780"/>
      <c r="D758" s="781"/>
      <c r="E758" s="501">
        <v>0</v>
      </c>
      <c r="F758" s="312">
        <v>1</v>
      </c>
      <c r="G758" s="372">
        <f t="shared" si="12"/>
        <v>0</v>
      </c>
      <c r="H758" s="382">
        <v>1</v>
      </c>
    </row>
    <row r="759" spans="1:8">
      <c r="A759" s="307" t="s">
        <v>4627</v>
      </c>
      <c r="B759" s="308" t="s">
        <v>4628</v>
      </c>
      <c r="C759" s="780"/>
      <c r="D759" s="781"/>
      <c r="E759" s="501">
        <v>0</v>
      </c>
      <c r="F759" s="312">
        <v>1</v>
      </c>
      <c r="G759" s="372">
        <f t="shared" si="12"/>
        <v>0</v>
      </c>
      <c r="H759" s="382">
        <v>1</v>
      </c>
    </row>
    <row r="760" spans="1:8" ht="25.5">
      <c r="A760" s="309" t="s">
        <v>4629</v>
      </c>
      <c r="B760" s="310" t="s">
        <v>4630</v>
      </c>
      <c r="C760" s="780"/>
      <c r="D760" s="781"/>
      <c r="E760" s="501">
        <v>0</v>
      </c>
      <c r="F760" s="312">
        <v>1</v>
      </c>
      <c r="G760" s="372">
        <f t="shared" si="12"/>
        <v>0</v>
      </c>
      <c r="H760" s="382">
        <v>1</v>
      </c>
    </row>
    <row r="761" spans="1:8" ht="25.5">
      <c r="A761" s="307" t="s">
        <v>4631</v>
      </c>
      <c r="B761" s="308" t="s">
        <v>4632</v>
      </c>
      <c r="C761" s="780"/>
      <c r="D761" s="781"/>
      <c r="E761" s="501">
        <v>0</v>
      </c>
      <c r="F761" s="312">
        <v>1</v>
      </c>
      <c r="G761" s="372">
        <f t="shared" si="12"/>
        <v>0</v>
      </c>
      <c r="H761" s="382">
        <v>1</v>
      </c>
    </row>
    <row r="762" spans="1:8">
      <c r="A762" s="384" t="s">
        <v>4016</v>
      </c>
      <c r="B762" s="385" t="s">
        <v>4633</v>
      </c>
      <c r="C762" s="780"/>
      <c r="D762" s="781"/>
      <c r="E762" s="501">
        <v>5</v>
      </c>
      <c r="F762" s="502">
        <v>12</v>
      </c>
      <c r="G762" s="372">
        <f t="shared" si="12"/>
        <v>5</v>
      </c>
      <c r="H762" s="382">
        <v>12</v>
      </c>
    </row>
    <row r="763" spans="1:8">
      <c r="A763" s="307" t="s">
        <v>4634</v>
      </c>
      <c r="B763" s="308" t="s">
        <v>4635</v>
      </c>
      <c r="C763" s="780"/>
      <c r="D763" s="781"/>
      <c r="E763" s="501">
        <v>5</v>
      </c>
      <c r="F763" s="502">
        <v>4</v>
      </c>
      <c r="G763" s="372">
        <f t="shared" si="12"/>
        <v>5</v>
      </c>
      <c r="H763" s="382">
        <v>4</v>
      </c>
    </row>
    <row r="764" spans="1:8">
      <c r="A764" s="307" t="s">
        <v>4636</v>
      </c>
      <c r="B764" s="308" t="s">
        <v>4637</v>
      </c>
      <c r="C764" s="780"/>
      <c r="D764" s="781"/>
      <c r="E764" s="501">
        <v>0</v>
      </c>
      <c r="F764" s="312">
        <v>1</v>
      </c>
      <c r="G764" s="372">
        <f t="shared" si="12"/>
        <v>0</v>
      </c>
      <c r="H764" s="382">
        <v>1</v>
      </c>
    </row>
    <row r="765" spans="1:8">
      <c r="A765" s="307" t="s">
        <v>4018</v>
      </c>
      <c r="B765" s="308" t="s">
        <v>4019</v>
      </c>
      <c r="C765" s="780"/>
      <c r="D765" s="781"/>
      <c r="E765" s="501">
        <v>1</v>
      </c>
      <c r="F765" s="502">
        <v>5</v>
      </c>
      <c r="G765" s="372">
        <f t="shared" si="12"/>
        <v>1</v>
      </c>
      <c r="H765" s="382">
        <v>5</v>
      </c>
    </row>
    <row r="766" spans="1:8">
      <c r="A766" s="326" t="s">
        <v>4638</v>
      </c>
      <c r="B766" s="310" t="s">
        <v>4639</v>
      </c>
      <c r="C766" s="780"/>
      <c r="D766" s="781"/>
      <c r="E766" s="501">
        <v>0</v>
      </c>
      <c r="F766" s="312">
        <v>1</v>
      </c>
      <c r="G766" s="372">
        <f t="shared" si="12"/>
        <v>0</v>
      </c>
      <c r="H766" s="382">
        <v>1</v>
      </c>
    </row>
    <row r="767" spans="1:8">
      <c r="A767" s="307" t="s">
        <v>4640</v>
      </c>
      <c r="B767" s="308" t="s">
        <v>4641</v>
      </c>
      <c r="C767" s="780"/>
      <c r="D767" s="781"/>
      <c r="E767" s="501">
        <v>0</v>
      </c>
      <c r="F767" s="312">
        <v>1</v>
      </c>
      <c r="G767" s="372">
        <f t="shared" si="12"/>
        <v>0</v>
      </c>
      <c r="H767" s="382">
        <v>1</v>
      </c>
    </row>
    <row r="768" spans="1:8">
      <c r="A768" s="307" t="s">
        <v>4642</v>
      </c>
      <c r="B768" s="308" t="s">
        <v>4643</v>
      </c>
      <c r="C768" s="780"/>
      <c r="D768" s="781"/>
      <c r="E768" s="501">
        <v>1</v>
      </c>
      <c r="F768" s="312">
        <v>1</v>
      </c>
      <c r="G768" s="372">
        <f t="shared" si="12"/>
        <v>1</v>
      </c>
      <c r="H768" s="382">
        <v>1</v>
      </c>
    </row>
    <row r="769" spans="1:8" ht="25.5">
      <c r="A769" s="307" t="s">
        <v>4644</v>
      </c>
      <c r="B769" s="308" t="s">
        <v>4645</v>
      </c>
      <c r="C769" s="780"/>
      <c r="D769" s="781"/>
      <c r="E769" s="501">
        <v>0</v>
      </c>
      <c r="F769" s="312">
        <v>1</v>
      </c>
      <c r="G769" s="372">
        <f t="shared" si="12"/>
        <v>0</v>
      </c>
      <c r="H769" s="382">
        <v>1</v>
      </c>
    </row>
    <row r="770" spans="1:8" ht="25.5">
      <c r="A770" s="326" t="s">
        <v>4646</v>
      </c>
      <c r="B770" s="310" t="s">
        <v>4647</v>
      </c>
      <c r="C770" s="780"/>
      <c r="D770" s="781"/>
      <c r="E770" s="501">
        <v>0</v>
      </c>
      <c r="F770" s="502">
        <v>5</v>
      </c>
      <c r="G770" s="372">
        <f t="shared" si="12"/>
        <v>0</v>
      </c>
      <c r="H770" s="382">
        <v>5</v>
      </c>
    </row>
    <row r="771" spans="1:8" ht="25.5">
      <c r="A771" s="307" t="s">
        <v>4648</v>
      </c>
      <c r="B771" s="308" t="s">
        <v>4649</v>
      </c>
      <c r="C771" s="780"/>
      <c r="D771" s="781"/>
      <c r="E771" s="501">
        <v>3</v>
      </c>
      <c r="F771" s="312">
        <v>1</v>
      </c>
      <c r="G771" s="372">
        <f t="shared" si="12"/>
        <v>3</v>
      </c>
      <c r="H771" s="382">
        <v>1</v>
      </c>
    </row>
    <row r="772" spans="1:8">
      <c r="A772" s="326" t="s">
        <v>4650</v>
      </c>
      <c r="B772" s="310" t="s">
        <v>4651</v>
      </c>
      <c r="C772" s="780"/>
      <c r="D772" s="781"/>
      <c r="E772" s="501">
        <v>0</v>
      </c>
      <c r="F772" s="312">
        <v>1</v>
      </c>
      <c r="G772" s="372">
        <f t="shared" si="12"/>
        <v>0</v>
      </c>
      <c r="H772" s="382">
        <v>1</v>
      </c>
    </row>
    <row r="773" spans="1:8">
      <c r="A773" s="326" t="s">
        <v>4652</v>
      </c>
      <c r="B773" s="310" t="s">
        <v>4653</v>
      </c>
      <c r="C773" s="780"/>
      <c r="D773" s="781"/>
      <c r="E773" s="501">
        <v>1</v>
      </c>
      <c r="F773" s="502">
        <v>4</v>
      </c>
      <c r="G773" s="372">
        <f t="shared" si="12"/>
        <v>1</v>
      </c>
      <c r="H773" s="382">
        <v>4</v>
      </c>
    </row>
    <row r="774" spans="1:8">
      <c r="A774" s="307" t="s">
        <v>4654</v>
      </c>
      <c r="B774" s="308" t="s">
        <v>4655</v>
      </c>
      <c r="C774" s="780"/>
      <c r="D774" s="781"/>
      <c r="E774" s="501">
        <v>0</v>
      </c>
      <c r="F774" s="312">
        <v>1</v>
      </c>
      <c r="G774" s="372">
        <f t="shared" si="12"/>
        <v>0</v>
      </c>
      <c r="H774" s="382">
        <v>1</v>
      </c>
    </row>
    <row r="775" spans="1:8" ht="25.5">
      <c r="A775" s="307" t="s">
        <v>4656</v>
      </c>
      <c r="B775" s="308" t="s">
        <v>4657</v>
      </c>
      <c r="C775" s="780"/>
      <c r="D775" s="781"/>
      <c r="E775" s="501">
        <v>0</v>
      </c>
      <c r="F775" s="312">
        <v>1</v>
      </c>
      <c r="G775" s="372">
        <f t="shared" si="12"/>
        <v>0</v>
      </c>
      <c r="H775" s="382">
        <v>1</v>
      </c>
    </row>
    <row r="776" spans="1:8">
      <c r="A776" s="309" t="s">
        <v>4658</v>
      </c>
      <c r="B776" s="310" t="s">
        <v>4659</v>
      </c>
      <c r="C776" s="780"/>
      <c r="D776" s="781"/>
      <c r="E776" s="501">
        <v>0</v>
      </c>
      <c r="F776" s="312">
        <v>1</v>
      </c>
      <c r="G776" s="372">
        <f t="shared" si="12"/>
        <v>0</v>
      </c>
      <c r="H776" s="382">
        <v>1</v>
      </c>
    </row>
    <row r="777" spans="1:8">
      <c r="A777" s="309" t="s">
        <v>4660</v>
      </c>
      <c r="B777" s="310" t="s">
        <v>4661</v>
      </c>
      <c r="C777" s="780"/>
      <c r="D777" s="781"/>
      <c r="E777" s="501">
        <v>0</v>
      </c>
      <c r="F777" s="312">
        <v>1</v>
      </c>
      <c r="G777" s="372">
        <f t="shared" si="12"/>
        <v>0</v>
      </c>
      <c r="H777" s="382">
        <v>1</v>
      </c>
    </row>
    <row r="778" spans="1:8">
      <c r="A778" s="307" t="s">
        <v>4662</v>
      </c>
      <c r="B778" s="308" t="s">
        <v>4663</v>
      </c>
      <c r="C778" s="780"/>
      <c r="D778" s="781"/>
      <c r="E778" s="501">
        <v>0</v>
      </c>
      <c r="F778" s="502">
        <v>4</v>
      </c>
      <c r="G778" s="372">
        <f t="shared" si="12"/>
        <v>0</v>
      </c>
      <c r="H778" s="382">
        <v>4</v>
      </c>
    </row>
    <row r="779" spans="1:8">
      <c r="A779" s="307" t="s">
        <v>4664</v>
      </c>
      <c r="B779" s="308" t="s">
        <v>4665</v>
      </c>
      <c r="C779" s="780"/>
      <c r="D779" s="781"/>
      <c r="E779" s="501">
        <v>0</v>
      </c>
      <c r="F779" s="312">
        <v>1</v>
      </c>
      <c r="G779" s="372">
        <f t="shared" si="12"/>
        <v>0</v>
      </c>
      <c r="H779" s="382">
        <v>1</v>
      </c>
    </row>
    <row r="780" spans="1:8">
      <c r="A780" s="307" t="s">
        <v>4666</v>
      </c>
      <c r="B780" s="308" t="s">
        <v>4667</v>
      </c>
      <c r="C780" s="780"/>
      <c r="D780" s="781"/>
      <c r="E780" s="501">
        <v>0</v>
      </c>
      <c r="F780" s="312">
        <v>1</v>
      </c>
      <c r="G780" s="372">
        <f t="shared" si="12"/>
        <v>0</v>
      </c>
      <c r="H780" s="382">
        <v>1</v>
      </c>
    </row>
    <row r="781" spans="1:8">
      <c r="A781" s="307" t="s">
        <v>4668</v>
      </c>
      <c r="B781" s="308" t="s">
        <v>4669</v>
      </c>
      <c r="C781" s="780"/>
      <c r="D781" s="781"/>
      <c r="E781" s="501">
        <v>0</v>
      </c>
      <c r="F781" s="312">
        <v>1</v>
      </c>
      <c r="G781" s="372">
        <f t="shared" si="12"/>
        <v>0</v>
      </c>
      <c r="H781" s="382">
        <v>1</v>
      </c>
    </row>
    <row r="782" spans="1:8">
      <c r="A782" s="307" t="s">
        <v>4670</v>
      </c>
      <c r="B782" s="308" t="s">
        <v>4671</v>
      </c>
      <c r="C782" s="780"/>
      <c r="D782" s="781"/>
      <c r="E782" s="501">
        <v>0</v>
      </c>
      <c r="F782" s="312">
        <v>1</v>
      </c>
      <c r="G782" s="372">
        <f t="shared" si="12"/>
        <v>0</v>
      </c>
      <c r="H782" s="382">
        <v>1</v>
      </c>
    </row>
    <row r="783" spans="1:8" ht="25.5">
      <c r="A783" s="307" t="s">
        <v>4672</v>
      </c>
      <c r="B783" s="308" t="s">
        <v>4673</v>
      </c>
      <c r="C783" s="780"/>
      <c r="D783" s="781"/>
      <c r="E783" s="501">
        <v>0</v>
      </c>
      <c r="F783" s="312">
        <v>1</v>
      </c>
      <c r="G783" s="372">
        <f t="shared" si="12"/>
        <v>0</v>
      </c>
      <c r="H783" s="382">
        <v>1</v>
      </c>
    </row>
    <row r="784" spans="1:8">
      <c r="A784" s="307" t="s">
        <v>4674</v>
      </c>
      <c r="B784" s="308" t="s">
        <v>4675</v>
      </c>
      <c r="C784" s="780"/>
      <c r="D784" s="781"/>
      <c r="E784" s="501">
        <v>0</v>
      </c>
      <c r="F784" s="312">
        <v>1</v>
      </c>
      <c r="G784" s="372">
        <f t="shared" si="12"/>
        <v>0</v>
      </c>
      <c r="H784" s="382">
        <v>1</v>
      </c>
    </row>
    <row r="785" spans="1:8">
      <c r="A785" s="307" t="s">
        <v>4676</v>
      </c>
      <c r="B785" s="308" t="s">
        <v>4677</v>
      </c>
      <c r="C785" s="780"/>
      <c r="D785" s="781"/>
      <c r="E785" s="501">
        <v>0</v>
      </c>
      <c r="F785" s="312">
        <v>1</v>
      </c>
      <c r="G785" s="372">
        <f t="shared" si="12"/>
        <v>0</v>
      </c>
      <c r="H785" s="382">
        <v>1</v>
      </c>
    </row>
    <row r="786" spans="1:8">
      <c r="A786" s="307" t="s">
        <v>4678</v>
      </c>
      <c r="B786" s="308" t="s">
        <v>4679</v>
      </c>
      <c r="C786" s="780"/>
      <c r="D786" s="781"/>
      <c r="E786" s="501">
        <v>0</v>
      </c>
      <c r="F786" s="312">
        <v>1</v>
      </c>
      <c r="G786" s="372">
        <f t="shared" si="12"/>
        <v>0</v>
      </c>
      <c r="H786" s="382">
        <v>1</v>
      </c>
    </row>
    <row r="787" spans="1:8" ht="25.5">
      <c r="A787" s="307" t="s">
        <v>4680</v>
      </c>
      <c r="B787" s="308" t="s">
        <v>4681</v>
      </c>
      <c r="C787" s="780"/>
      <c r="D787" s="781"/>
      <c r="E787" s="501">
        <v>0</v>
      </c>
      <c r="F787" s="312">
        <v>1</v>
      </c>
      <c r="G787" s="372">
        <f t="shared" si="12"/>
        <v>0</v>
      </c>
      <c r="H787" s="382">
        <v>1</v>
      </c>
    </row>
    <row r="788" spans="1:8" ht="25.5">
      <c r="A788" s="307" t="s">
        <v>4169</v>
      </c>
      <c r="B788" s="308" t="s">
        <v>4170</v>
      </c>
      <c r="C788" s="780"/>
      <c r="D788" s="781"/>
      <c r="E788" s="501">
        <v>0</v>
      </c>
      <c r="F788" s="312">
        <v>1</v>
      </c>
      <c r="G788" s="372">
        <f t="shared" si="12"/>
        <v>0</v>
      </c>
      <c r="H788" s="382">
        <v>1</v>
      </c>
    </row>
    <row r="789" spans="1:8">
      <c r="A789" s="307" t="s">
        <v>4682</v>
      </c>
      <c r="B789" s="308" t="s">
        <v>4683</v>
      </c>
      <c r="C789" s="780"/>
      <c r="D789" s="781"/>
      <c r="E789" s="501">
        <v>0</v>
      </c>
      <c r="F789" s="312">
        <v>1</v>
      </c>
      <c r="G789" s="372">
        <f t="shared" si="12"/>
        <v>0</v>
      </c>
      <c r="H789" s="382">
        <v>1</v>
      </c>
    </row>
    <row r="790" spans="1:8">
      <c r="A790" s="307" t="s">
        <v>4245</v>
      </c>
      <c r="B790" s="308" t="s">
        <v>4246</v>
      </c>
      <c r="C790" s="780"/>
      <c r="D790" s="781"/>
      <c r="E790" s="501">
        <v>0</v>
      </c>
      <c r="F790" s="312">
        <v>1</v>
      </c>
      <c r="G790" s="372">
        <f t="shared" si="12"/>
        <v>0</v>
      </c>
      <c r="H790" s="382">
        <v>1</v>
      </c>
    </row>
    <row r="791" spans="1:8" ht="25.5">
      <c r="A791" s="307" t="s">
        <v>4249</v>
      </c>
      <c r="B791" s="308" t="s">
        <v>4250</v>
      </c>
      <c r="C791" s="780"/>
      <c r="D791" s="781"/>
      <c r="E791" s="501">
        <v>0</v>
      </c>
      <c r="F791" s="312">
        <v>1</v>
      </c>
      <c r="G791" s="372">
        <f t="shared" si="12"/>
        <v>0</v>
      </c>
      <c r="H791" s="382">
        <v>1</v>
      </c>
    </row>
    <row r="792" spans="1:8">
      <c r="A792" s="307" t="s">
        <v>4251</v>
      </c>
      <c r="B792" s="308" t="s">
        <v>4684</v>
      </c>
      <c r="C792" s="780"/>
      <c r="D792" s="781"/>
      <c r="E792" s="501">
        <v>0</v>
      </c>
      <c r="F792" s="312">
        <v>1</v>
      </c>
      <c r="G792" s="372">
        <f t="shared" si="12"/>
        <v>0</v>
      </c>
      <c r="H792" s="382">
        <v>1</v>
      </c>
    </row>
    <row r="793" spans="1:8">
      <c r="A793" s="307" t="s">
        <v>4685</v>
      </c>
      <c r="B793" s="308" t="s">
        <v>4686</v>
      </c>
      <c r="C793" s="780"/>
      <c r="D793" s="781"/>
      <c r="E793" s="501">
        <v>0</v>
      </c>
      <c r="F793" s="312">
        <v>1</v>
      </c>
      <c r="G793" s="372">
        <f t="shared" si="12"/>
        <v>0</v>
      </c>
      <c r="H793" s="382">
        <v>1</v>
      </c>
    </row>
    <row r="794" spans="1:8">
      <c r="A794" s="307" t="s">
        <v>4687</v>
      </c>
      <c r="B794" s="308" t="s">
        <v>4688</v>
      </c>
      <c r="C794" s="780"/>
      <c r="D794" s="781"/>
      <c r="E794" s="501">
        <v>0</v>
      </c>
      <c r="F794" s="312">
        <v>1</v>
      </c>
      <c r="G794" s="372">
        <f t="shared" si="12"/>
        <v>0</v>
      </c>
      <c r="H794" s="382">
        <v>1</v>
      </c>
    </row>
    <row r="795" spans="1:8">
      <c r="A795" s="307" t="s">
        <v>4689</v>
      </c>
      <c r="B795" s="308" t="s">
        <v>4690</v>
      </c>
      <c r="C795" s="780"/>
      <c r="D795" s="781"/>
      <c r="E795" s="501">
        <v>0</v>
      </c>
      <c r="F795" s="312">
        <v>1</v>
      </c>
      <c r="G795" s="372">
        <f t="shared" si="12"/>
        <v>0</v>
      </c>
      <c r="H795" s="382">
        <v>1</v>
      </c>
    </row>
    <row r="796" spans="1:8">
      <c r="A796" s="307" t="s">
        <v>4691</v>
      </c>
      <c r="B796" s="308" t="s">
        <v>4692</v>
      </c>
      <c r="C796" s="780"/>
      <c r="D796" s="781"/>
      <c r="E796" s="501">
        <v>0</v>
      </c>
      <c r="F796" s="312">
        <v>4</v>
      </c>
      <c r="G796" s="372">
        <f t="shared" si="12"/>
        <v>0</v>
      </c>
      <c r="H796" s="382">
        <v>4</v>
      </c>
    </row>
    <row r="797" spans="1:8" ht="25.5">
      <c r="A797" s="309" t="s">
        <v>4259</v>
      </c>
      <c r="B797" s="310" t="s">
        <v>4693</v>
      </c>
      <c r="C797" s="780"/>
      <c r="D797" s="781"/>
      <c r="E797" s="501">
        <v>0</v>
      </c>
      <c r="F797" s="312">
        <v>1</v>
      </c>
      <c r="G797" s="372">
        <f t="shared" si="12"/>
        <v>0</v>
      </c>
      <c r="H797" s="382">
        <v>1</v>
      </c>
    </row>
    <row r="798" spans="1:8" ht="25.5">
      <c r="A798" s="309" t="s">
        <v>4694</v>
      </c>
      <c r="B798" s="310" t="s">
        <v>4695</v>
      </c>
      <c r="C798" s="780"/>
      <c r="D798" s="781"/>
      <c r="E798" s="501">
        <v>0</v>
      </c>
      <c r="F798" s="312">
        <v>1</v>
      </c>
      <c r="G798" s="372">
        <f t="shared" si="12"/>
        <v>0</v>
      </c>
      <c r="H798" s="382">
        <v>1</v>
      </c>
    </row>
    <row r="799" spans="1:8">
      <c r="A799" s="351" t="s">
        <v>4261</v>
      </c>
      <c r="B799" s="308" t="s">
        <v>4696</v>
      </c>
      <c r="C799" s="780"/>
      <c r="D799" s="781"/>
      <c r="E799" s="501">
        <v>0</v>
      </c>
      <c r="F799" s="312">
        <v>1</v>
      </c>
      <c r="G799" s="372">
        <f t="shared" si="12"/>
        <v>0</v>
      </c>
      <c r="H799" s="382">
        <v>1</v>
      </c>
    </row>
    <row r="800" spans="1:8">
      <c r="A800" s="351" t="s">
        <v>4697</v>
      </c>
      <c r="B800" s="308" t="s">
        <v>4698</v>
      </c>
      <c r="C800" s="780"/>
      <c r="D800" s="781"/>
      <c r="E800" s="501">
        <v>0</v>
      </c>
      <c r="F800" s="312">
        <v>1</v>
      </c>
      <c r="G800" s="372">
        <f t="shared" si="12"/>
        <v>0</v>
      </c>
      <c r="H800" s="382">
        <v>1</v>
      </c>
    </row>
    <row r="801" spans="1:8">
      <c r="A801" s="307" t="s">
        <v>4699</v>
      </c>
      <c r="B801" s="308" t="s">
        <v>4700</v>
      </c>
      <c r="C801" s="780"/>
      <c r="D801" s="781"/>
      <c r="E801" s="501">
        <v>0</v>
      </c>
      <c r="F801" s="502">
        <v>6</v>
      </c>
      <c r="G801" s="372">
        <f t="shared" si="12"/>
        <v>0</v>
      </c>
      <c r="H801" s="382">
        <v>6</v>
      </c>
    </row>
    <row r="802" spans="1:8">
      <c r="A802" s="384" t="s">
        <v>4701</v>
      </c>
      <c r="B802" s="385" t="s">
        <v>4702</v>
      </c>
      <c r="C802" s="780"/>
      <c r="D802" s="781"/>
      <c r="E802" s="501">
        <v>2</v>
      </c>
      <c r="F802" s="502">
        <v>4</v>
      </c>
      <c r="G802" s="372">
        <f t="shared" si="12"/>
        <v>2</v>
      </c>
      <c r="H802" s="382">
        <v>4</v>
      </c>
    </row>
    <row r="803" spans="1:8">
      <c r="A803" s="384" t="s">
        <v>4703</v>
      </c>
      <c r="B803" s="385" t="s">
        <v>4704</v>
      </c>
      <c r="C803" s="780"/>
      <c r="D803" s="781"/>
      <c r="E803" s="501">
        <v>3</v>
      </c>
      <c r="F803" s="502">
        <v>8</v>
      </c>
      <c r="G803" s="372">
        <f t="shared" si="12"/>
        <v>3</v>
      </c>
      <c r="H803" s="382">
        <v>8</v>
      </c>
    </row>
    <row r="804" spans="1:8">
      <c r="A804" s="326" t="s">
        <v>4705</v>
      </c>
      <c r="B804" s="310" t="s">
        <v>4706</v>
      </c>
      <c r="C804" s="780"/>
      <c r="D804" s="781"/>
      <c r="E804" s="501">
        <v>0</v>
      </c>
      <c r="F804" s="312">
        <v>1</v>
      </c>
      <c r="G804" s="372">
        <f t="shared" si="12"/>
        <v>0</v>
      </c>
      <c r="H804" s="382">
        <v>1</v>
      </c>
    </row>
    <row r="805" spans="1:8">
      <c r="A805" s="326" t="s">
        <v>4707</v>
      </c>
      <c r="B805" s="310" t="s">
        <v>4708</v>
      </c>
      <c r="C805" s="780"/>
      <c r="D805" s="781"/>
      <c r="E805" s="501">
        <v>0</v>
      </c>
      <c r="F805" s="312">
        <v>1</v>
      </c>
      <c r="G805" s="372">
        <f t="shared" si="12"/>
        <v>0</v>
      </c>
      <c r="H805" s="382">
        <v>1</v>
      </c>
    </row>
    <row r="806" spans="1:8" ht="25.5">
      <c r="A806" s="326" t="s">
        <v>4709</v>
      </c>
      <c r="B806" s="310" t="s">
        <v>4710</v>
      </c>
      <c r="C806" s="780"/>
      <c r="D806" s="781"/>
      <c r="E806" s="501">
        <v>0</v>
      </c>
      <c r="F806" s="312">
        <v>1</v>
      </c>
      <c r="G806" s="372">
        <f t="shared" si="12"/>
        <v>0</v>
      </c>
      <c r="H806" s="382">
        <v>1</v>
      </c>
    </row>
    <row r="807" spans="1:8" ht="25.5">
      <c r="A807" s="326" t="s">
        <v>4275</v>
      </c>
      <c r="B807" s="310" t="s">
        <v>4711</v>
      </c>
      <c r="C807" s="780"/>
      <c r="D807" s="781"/>
      <c r="E807" s="501">
        <v>3</v>
      </c>
      <c r="F807" s="312">
        <v>8</v>
      </c>
      <c r="G807" s="372">
        <f t="shared" si="12"/>
        <v>3</v>
      </c>
      <c r="H807" s="382">
        <v>8</v>
      </c>
    </row>
    <row r="808" spans="1:8">
      <c r="A808" s="326" t="s">
        <v>4712</v>
      </c>
      <c r="B808" s="310" t="s">
        <v>4713</v>
      </c>
      <c r="C808" s="311"/>
      <c r="D808" s="781"/>
      <c r="E808" s="501">
        <v>0</v>
      </c>
      <c r="F808" s="312">
        <v>1</v>
      </c>
      <c r="G808" s="372">
        <f t="shared" si="12"/>
        <v>0</v>
      </c>
      <c r="H808" s="382">
        <v>1</v>
      </c>
    </row>
    <row r="809" spans="1:8">
      <c r="A809" s="326" t="s">
        <v>4714</v>
      </c>
      <c r="B809" s="310" t="s">
        <v>4715</v>
      </c>
      <c r="C809" s="311"/>
      <c r="D809" s="781"/>
      <c r="E809" s="501">
        <v>0</v>
      </c>
      <c r="F809" s="312">
        <v>1</v>
      </c>
      <c r="G809" s="372">
        <f t="shared" ref="G809:G817" si="13">C809+E809</f>
        <v>0</v>
      </c>
      <c r="H809" s="382">
        <v>1</v>
      </c>
    </row>
    <row r="810" spans="1:8">
      <c r="A810" s="326" t="s">
        <v>4716</v>
      </c>
      <c r="B810" s="310" t="s">
        <v>4717</v>
      </c>
      <c r="C810" s="311"/>
      <c r="D810" s="781"/>
      <c r="E810" s="501">
        <v>0</v>
      </c>
      <c r="F810" s="312">
        <v>1</v>
      </c>
      <c r="G810" s="372">
        <f t="shared" si="13"/>
        <v>0</v>
      </c>
      <c r="H810" s="382">
        <v>1</v>
      </c>
    </row>
    <row r="811" spans="1:8">
      <c r="A811" s="326" t="s">
        <v>4295</v>
      </c>
      <c r="B811" s="310" t="s">
        <v>4718</v>
      </c>
      <c r="C811" s="311"/>
      <c r="D811" s="781"/>
      <c r="E811" s="501">
        <v>37</v>
      </c>
      <c r="F811" s="312">
        <v>35</v>
      </c>
      <c r="G811" s="372">
        <f t="shared" si="13"/>
        <v>37</v>
      </c>
      <c r="H811" s="382">
        <v>35</v>
      </c>
    </row>
    <row r="812" spans="1:8">
      <c r="A812" s="309" t="s">
        <v>7272</v>
      </c>
      <c r="B812" s="310" t="s">
        <v>7273</v>
      </c>
      <c r="C812" s="311"/>
      <c r="D812" s="781"/>
      <c r="E812" s="501">
        <v>1</v>
      </c>
      <c r="F812" s="312"/>
      <c r="G812" s="372">
        <f t="shared" si="13"/>
        <v>1</v>
      </c>
      <c r="H812" s="382"/>
    </row>
    <row r="813" spans="1:8">
      <c r="A813" s="384" t="s">
        <v>7274</v>
      </c>
      <c r="B813" s="385" t="s">
        <v>7275</v>
      </c>
      <c r="C813" s="311"/>
      <c r="D813" s="781"/>
      <c r="E813" s="501">
        <v>2</v>
      </c>
      <c r="F813" s="502"/>
      <c r="G813" s="372">
        <f t="shared" si="13"/>
        <v>2</v>
      </c>
      <c r="H813" s="382"/>
    </row>
    <row r="814" spans="1:8">
      <c r="A814" s="384" t="s">
        <v>3680</v>
      </c>
      <c r="B814" s="1372" t="s">
        <v>7276</v>
      </c>
      <c r="C814" s="1364"/>
      <c r="D814" s="1373"/>
      <c r="E814" s="1374">
        <v>1</v>
      </c>
      <c r="F814" s="1375"/>
      <c r="G814" s="1360"/>
      <c r="H814" s="382"/>
    </row>
    <row r="815" spans="1:8">
      <c r="A815" s="384" t="s">
        <v>7277</v>
      </c>
      <c r="B815" s="385" t="s">
        <v>7278</v>
      </c>
      <c r="C815" s="311"/>
      <c r="D815" s="781"/>
      <c r="E815" s="501">
        <v>1</v>
      </c>
      <c r="F815" s="312"/>
      <c r="G815" s="372">
        <f t="shared" si="13"/>
        <v>1</v>
      </c>
      <c r="H815" s="382"/>
    </row>
    <row r="816" spans="1:8" ht="26.25" thickBot="1">
      <c r="A816" s="326" t="s">
        <v>7758</v>
      </c>
      <c r="B816" s="310" t="s">
        <v>7759</v>
      </c>
      <c r="C816" s="780"/>
      <c r="D816" s="781"/>
      <c r="E816" s="501">
        <v>1</v>
      </c>
      <c r="F816" s="312"/>
      <c r="G816" s="372">
        <f t="shared" si="13"/>
        <v>1</v>
      </c>
      <c r="H816" s="382"/>
    </row>
    <row r="817" spans="1:12" ht="13.5" thickBot="1">
      <c r="A817" s="2062" t="s">
        <v>4719</v>
      </c>
      <c r="B817" s="2065"/>
      <c r="C817" s="832">
        <v>0</v>
      </c>
      <c r="D817" s="624">
        <v>0</v>
      </c>
      <c r="E817" s="616">
        <v>1418</v>
      </c>
      <c r="F817" s="615">
        <v>2742</v>
      </c>
      <c r="G817" s="1352">
        <f t="shared" si="13"/>
        <v>1418</v>
      </c>
      <c r="H817" s="617">
        <v>2742</v>
      </c>
      <c r="L817" s="306"/>
    </row>
    <row r="818" spans="1:12" ht="13.5" thickBot="1">
      <c r="A818" s="374"/>
      <c r="B818" s="398"/>
      <c r="C818" s="399"/>
      <c r="D818" s="400"/>
      <c r="E818" s="401"/>
      <c r="F818" s="402"/>
      <c r="G818" s="403"/>
      <c r="H818" s="404"/>
    </row>
    <row r="819" spans="1:12" ht="15.75" customHeight="1" thickBot="1">
      <c r="A819" s="2066" t="s">
        <v>1570</v>
      </c>
      <c r="B819" s="2067"/>
      <c r="C819" s="2067"/>
      <c r="D819" s="2067"/>
      <c r="E819" s="2067"/>
      <c r="F819" s="2067"/>
      <c r="G819" s="2068"/>
      <c r="H819" s="2069"/>
    </row>
    <row r="820" spans="1:12">
      <c r="A820" s="405" t="s">
        <v>4720</v>
      </c>
      <c r="B820" s="406" t="s">
        <v>4721</v>
      </c>
      <c r="C820" s="407"/>
      <c r="D820" s="408"/>
      <c r="E820" s="407">
        <v>1</v>
      </c>
      <c r="F820" s="408">
        <v>9</v>
      </c>
      <c r="G820" s="372">
        <f>C820+E820</f>
        <v>1</v>
      </c>
      <c r="H820" s="833">
        <v>9</v>
      </c>
    </row>
    <row r="821" spans="1:12" ht="25.5">
      <c r="A821" s="336" t="s">
        <v>4722</v>
      </c>
      <c r="B821" s="1380" t="s">
        <v>4723</v>
      </c>
      <c r="C821" s="311"/>
      <c r="D821" s="312"/>
      <c r="E821" s="311">
        <v>1</v>
      </c>
      <c r="F821" s="312">
        <v>2</v>
      </c>
      <c r="G821" s="372">
        <f t="shared" ref="G821:G884" si="14">C821+E821</f>
        <v>1</v>
      </c>
      <c r="H821" s="833">
        <v>2</v>
      </c>
    </row>
    <row r="822" spans="1:12" ht="25.5">
      <c r="A822" s="336" t="s">
        <v>4724</v>
      </c>
      <c r="B822" s="1380" t="s">
        <v>4725</v>
      </c>
      <c r="C822" s="311"/>
      <c r="D822" s="312"/>
      <c r="E822" s="311">
        <v>1</v>
      </c>
      <c r="F822" s="312">
        <v>4</v>
      </c>
      <c r="G822" s="372">
        <f t="shared" si="14"/>
        <v>1</v>
      </c>
      <c r="H822" s="833">
        <v>4</v>
      </c>
    </row>
    <row r="823" spans="1:12" ht="25.5">
      <c r="A823" s="347" t="s">
        <v>4726</v>
      </c>
      <c r="B823" s="1383" t="s">
        <v>4727</v>
      </c>
      <c r="C823" s="311"/>
      <c r="D823" s="312"/>
      <c r="E823" s="311">
        <v>1</v>
      </c>
      <c r="F823" s="312">
        <v>2</v>
      </c>
      <c r="G823" s="372">
        <f t="shared" si="14"/>
        <v>1</v>
      </c>
      <c r="H823" s="833">
        <v>2</v>
      </c>
    </row>
    <row r="824" spans="1:12">
      <c r="A824" s="409" t="s">
        <v>4728</v>
      </c>
      <c r="B824" s="1384" t="s">
        <v>4729</v>
      </c>
      <c r="C824" s="311"/>
      <c r="D824" s="312"/>
      <c r="E824" s="311">
        <v>0</v>
      </c>
      <c r="F824" s="312">
        <v>2</v>
      </c>
      <c r="G824" s="372">
        <f t="shared" si="14"/>
        <v>0</v>
      </c>
      <c r="H824" s="833">
        <v>2</v>
      </c>
    </row>
    <row r="825" spans="1:12">
      <c r="A825" s="409" t="s">
        <v>3325</v>
      </c>
      <c r="B825" s="1384" t="s">
        <v>4730</v>
      </c>
      <c r="C825" s="311"/>
      <c r="D825" s="312"/>
      <c r="E825" s="311">
        <v>5</v>
      </c>
      <c r="F825" s="312">
        <v>8</v>
      </c>
      <c r="G825" s="372">
        <f t="shared" si="14"/>
        <v>5</v>
      </c>
      <c r="H825" s="833">
        <v>8</v>
      </c>
    </row>
    <row r="826" spans="1:12">
      <c r="A826" s="409" t="s">
        <v>3341</v>
      </c>
      <c r="B826" s="1384" t="s">
        <v>4731</v>
      </c>
      <c r="C826" s="311"/>
      <c r="D826" s="312"/>
      <c r="E826" s="311">
        <v>1</v>
      </c>
      <c r="F826" s="312">
        <v>6</v>
      </c>
      <c r="G826" s="372">
        <f t="shared" si="14"/>
        <v>1</v>
      </c>
      <c r="H826" s="833">
        <v>6</v>
      </c>
    </row>
    <row r="827" spans="1:12">
      <c r="A827" s="409" t="s">
        <v>4732</v>
      </c>
      <c r="B827" s="1384" t="s">
        <v>4733</v>
      </c>
      <c r="C827" s="311"/>
      <c r="D827" s="312"/>
      <c r="E827" s="311">
        <v>2</v>
      </c>
      <c r="F827" s="312">
        <v>6</v>
      </c>
      <c r="G827" s="372">
        <f t="shared" si="14"/>
        <v>2</v>
      </c>
      <c r="H827" s="833">
        <v>6</v>
      </c>
    </row>
    <row r="828" spans="1:12">
      <c r="A828" s="409" t="s">
        <v>4734</v>
      </c>
      <c r="B828" s="1384" t="s">
        <v>4735</v>
      </c>
      <c r="C828" s="311"/>
      <c r="D828" s="312"/>
      <c r="E828" s="311">
        <v>1</v>
      </c>
      <c r="F828" s="312">
        <v>3</v>
      </c>
      <c r="G828" s="372">
        <f t="shared" si="14"/>
        <v>1</v>
      </c>
      <c r="H828" s="833">
        <v>3</v>
      </c>
    </row>
    <row r="829" spans="1:12">
      <c r="A829" s="409" t="s">
        <v>4736</v>
      </c>
      <c r="B829" s="1384" t="s">
        <v>4737</v>
      </c>
      <c r="C829" s="311"/>
      <c r="D829" s="312"/>
      <c r="E829" s="311">
        <v>0</v>
      </c>
      <c r="F829" s="312">
        <v>2</v>
      </c>
      <c r="G829" s="372">
        <f t="shared" si="14"/>
        <v>0</v>
      </c>
      <c r="H829" s="833">
        <v>2</v>
      </c>
    </row>
    <row r="830" spans="1:12">
      <c r="A830" s="409" t="s">
        <v>4311</v>
      </c>
      <c r="B830" s="1384" t="s">
        <v>3367</v>
      </c>
      <c r="C830" s="311"/>
      <c r="D830" s="312"/>
      <c r="E830" s="311">
        <v>4</v>
      </c>
      <c r="F830" s="312">
        <v>8</v>
      </c>
      <c r="G830" s="372">
        <f t="shared" si="14"/>
        <v>4</v>
      </c>
      <c r="H830" s="833">
        <v>8</v>
      </c>
    </row>
    <row r="831" spans="1:12" ht="25.5">
      <c r="A831" s="409" t="s">
        <v>4738</v>
      </c>
      <c r="B831" s="1384" t="s">
        <v>4739</v>
      </c>
      <c r="C831" s="311"/>
      <c r="D831" s="312"/>
      <c r="E831" s="311">
        <v>6</v>
      </c>
      <c r="F831" s="312">
        <v>14</v>
      </c>
      <c r="G831" s="372">
        <f t="shared" si="14"/>
        <v>6</v>
      </c>
      <c r="H831" s="833">
        <v>14</v>
      </c>
    </row>
    <row r="832" spans="1:12">
      <c r="A832" s="409" t="s">
        <v>4740</v>
      </c>
      <c r="B832" s="1384" t="s">
        <v>4741</v>
      </c>
      <c r="C832" s="311"/>
      <c r="D832" s="312"/>
      <c r="E832" s="311">
        <v>2</v>
      </c>
      <c r="F832" s="312">
        <v>2</v>
      </c>
      <c r="G832" s="372">
        <f t="shared" si="14"/>
        <v>2</v>
      </c>
      <c r="H832" s="833">
        <v>2</v>
      </c>
    </row>
    <row r="833" spans="1:8">
      <c r="A833" s="409" t="s">
        <v>4742</v>
      </c>
      <c r="B833" s="1384" t="s">
        <v>4743</v>
      </c>
      <c r="C833" s="311"/>
      <c r="D833" s="312"/>
      <c r="E833" s="311">
        <v>2</v>
      </c>
      <c r="F833" s="312">
        <v>8</v>
      </c>
      <c r="G833" s="372">
        <f t="shared" si="14"/>
        <v>2</v>
      </c>
      <c r="H833" s="833">
        <v>8</v>
      </c>
    </row>
    <row r="834" spans="1:8">
      <c r="A834" s="409" t="s">
        <v>4744</v>
      </c>
      <c r="B834" s="1384" t="s">
        <v>4745</v>
      </c>
      <c r="C834" s="311"/>
      <c r="D834" s="312"/>
      <c r="E834" s="311">
        <v>0</v>
      </c>
      <c r="F834" s="312">
        <v>5</v>
      </c>
      <c r="G834" s="372">
        <f t="shared" si="14"/>
        <v>0</v>
      </c>
      <c r="H834" s="833">
        <v>5</v>
      </c>
    </row>
    <row r="835" spans="1:8">
      <c r="A835" s="409" t="s">
        <v>4746</v>
      </c>
      <c r="B835" s="1384" t="s">
        <v>4747</v>
      </c>
      <c r="C835" s="311"/>
      <c r="D835" s="312"/>
      <c r="E835" s="311">
        <v>0</v>
      </c>
      <c r="F835" s="312">
        <v>1</v>
      </c>
      <c r="G835" s="372">
        <f t="shared" si="14"/>
        <v>0</v>
      </c>
      <c r="H835" s="833">
        <v>1</v>
      </c>
    </row>
    <row r="836" spans="1:8">
      <c r="A836" s="409" t="s">
        <v>4748</v>
      </c>
      <c r="B836" s="1384" t="s">
        <v>4749</v>
      </c>
      <c r="C836" s="311"/>
      <c r="D836" s="312"/>
      <c r="E836" s="311">
        <v>2</v>
      </c>
      <c r="F836" s="312">
        <v>1</v>
      </c>
      <c r="G836" s="372">
        <f t="shared" si="14"/>
        <v>2</v>
      </c>
      <c r="H836" s="833">
        <v>1</v>
      </c>
    </row>
    <row r="837" spans="1:8">
      <c r="A837" s="409" t="s">
        <v>4750</v>
      </c>
      <c r="B837" s="1384" t="s">
        <v>4751</v>
      </c>
      <c r="C837" s="311"/>
      <c r="D837" s="312"/>
      <c r="E837" s="311">
        <v>2</v>
      </c>
      <c r="F837" s="312">
        <v>5</v>
      </c>
      <c r="G837" s="372">
        <f t="shared" si="14"/>
        <v>2</v>
      </c>
      <c r="H837" s="833">
        <v>5</v>
      </c>
    </row>
    <row r="838" spans="1:8">
      <c r="A838" s="331" t="s">
        <v>4752</v>
      </c>
      <c r="B838" s="1385" t="s">
        <v>4753</v>
      </c>
      <c r="C838" s="311"/>
      <c r="D838" s="312"/>
      <c r="E838" s="311">
        <v>9</v>
      </c>
      <c r="F838" s="312">
        <v>10</v>
      </c>
      <c r="G838" s="372">
        <f t="shared" si="14"/>
        <v>9</v>
      </c>
      <c r="H838" s="833">
        <v>10</v>
      </c>
    </row>
    <row r="839" spans="1:8">
      <c r="A839" s="331" t="s">
        <v>4754</v>
      </c>
      <c r="B839" s="1386" t="s">
        <v>4755</v>
      </c>
      <c r="C839" s="311"/>
      <c r="D839" s="312"/>
      <c r="E839" s="311">
        <v>4</v>
      </c>
      <c r="F839" s="312">
        <v>11</v>
      </c>
      <c r="G839" s="372">
        <f t="shared" si="14"/>
        <v>4</v>
      </c>
      <c r="H839" s="833">
        <v>11</v>
      </c>
    </row>
    <row r="840" spans="1:8">
      <c r="A840" s="331" t="s">
        <v>4756</v>
      </c>
      <c r="B840" s="1385" t="s">
        <v>4757</v>
      </c>
      <c r="C840" s="311"/>
      <c r="D840" s="312"/>
      <c r="E840" s="311">
        <v>0</v>
      </c>
      <c r="F840" s="312">
        <v>5</v>
      </c>
      <c r="G840" s="372">
        <f t="shared" si="14"/>
        <v>0</v>
      </c>
      <c r="H840" s="833">
        <v>5</v>
      </c>
    </row>
    <row r="841" spans="1:8">
      <c r="A841" s="324" t="s">
        <v>4758</v>
      </c>
      <c r="B841" s="1387" t="s">
        <v>4759</v>
      </c>
      <c r="C841" s="311"/>
      <c r="D841" s="312"/>
      <c r="E841" s="311">
        <v>0</v>
      </c>
      <c r="F841" s="312">
        <v>1</v>
      </c>
      <c r="G841" s="372">
        <f t="shared" si="14"/>
        <v>0</v>
      </c>
      <c r="H841" s="833">
        <v>1</v>
      </c>
    </row>
    <row r="842" spans="1:8">
      <c r="A842" s="410" t="s">
        <v>4760</v>
      </c>
      <c r="B842" s="1388" t="s">
        <v>4761</v>
      </c>
      <c r="C842" s="311"/>
      <c r="D842" s="312"/>
      <c r="E842" s="311">
        <v>1</v>
      </c>
      <c r="F842" s="312">
        <v>2</v>
      </c>
      <c r="G842" s="372">
        <f t="shared" si="14"/>
        <v>1</v>
      </c>
      <c r="H842" s="833">
        <v>2</v>
      </c>
    </row>
    <row r="843" spans="1:8">
      <c r="A843" s="307" t="s">
        <v>3392</v>
      </c>
      <c r="B843" s="1357" t="s">
        <v>4762</v>
      </c>
      <c r="C843" s="311"/>
      <c r="D843" s="312"/>
      <c r="E843" s="311">
        <v>1</v>
      </c>
      <c r="F843" s="312">
        <v>1</v>
      </c>
      <c r="G843" s="372">
        <f t="shared" si="14"/>
        <v>1</v>
      </c>
      <c r="H843" s="833">
        <v>1</v>
      </c>
    </row>
    <row r="844" spans="1:8">
      <c r="A844" s="307" t="s">
        <v>4763</v>
      </c>
      <c r="B844" s="1357" t="s">
        <v>4764</v>
      </c>
      <c r="C844" s="311"/>
      <c r="D844" s="312"/>
      <c r="E844" s="311">
        <v>0</v>
      </c>
      <c r="F844" s="312">
        <v>1</v>
      </c>
      <c r="G844" s="372">
        <f t="shared" si="14"/>
        <v>0</v>
      </c>
      <c r="H844" s="833">
        <v>1</v>
      </c>
    </row>
    <row r="845" spans="1:8">
      <c r="A845" s="307" t="s">
        <v>4765</v>
      </c>
      <c r="B845" s="1357" t="s">
        <v>4766</v>
      </c>
      <c r="C845" s="311"/>
      <c r="D845" s="312"/>
      <c r="E845" s="311">
        <v>3</v>
      </c>
      <c r="F845" s="312">
        <v>1.2</v>
      </c>
      <c r="G845" s="372">
        <f t="shared" si="14"/>
        <v>3</v>
      </c>
      <c r="H845" s="833">
        <v>1.2</v>
      </c>
    </row>
    <row r="846" spans="1:8">
      <c r="A846" s="324" t="s">
        <v>3402</v>
      </c>
      <c r="B846" s="1387" t="s">
        <v>4767</v>
      </c>
      <c r="C846" s="311"/>
      <c r="D846" s="312"/>
      <c r="E846" s="311">
        <v>0</v>
      </c>
      <c r="F846" s="312">
        <v>4</v>
      </c>
      <c r="G846" s="372">
        <f t="shared" si="14"/>
        <v>0</v>
      </c>
      <c r="H846" s="833">
        <v>4</v>
      </c>
    </row>
    <row r="847" spans="1:8">
      <c r="A847" s="324" t="s">
        <v>3440</v>
      </c>
      <c r="B847" s="1389" t="s">
        <v>3441</v>
      </c>
      <c r="C847" s="311"/>
      <c r="D847" s="312"/>
      <c r="E847" s="311">
        <v>1</v>
      </c>
      <c r="F847" s="312">
        <v>2</v>
      </c>
      <c r="G847" s="372">
        <f t="shared" si="14"/>
        <v>1</v>
      </c>
      <c r="H847" s="833">
        <v>2</v>
      </c>
    </row>
    <row r="848" spans="1:8" ht="25.5">
      <c r="A848" s="336" t="s">
        <v>3740</v>
      </c>
      <c r="B848" s="1380" t="s">
        <v>4351</v>
      </c>
      <c r="C848" s="311"/>
      <c r="D848" s="312"/>
      <c r="E848" s="311">
        <v>38</v>
      </c>
      <c r="F848" s="312">
        <v>50</v>
      </c>
      <c r="G848" s="372">
        <f t="shared" si="14"/>
        <v>38</v>
      </c>
      <c r="H848" s="833">
        <v>50</v>
      </c>
    </row>
    <row r="849" spans="1:8">
      <c r="A849" s="336" t="s">
        <v>4352</v>
      </c>
      <c r="B849" s="1380" t="s">
        <v>4768</v>
      </c>
      <c r="C849" s="311"/>
      <c r="D849" s="312"/>
      <c r="E849" s="311">
        <v>0</v>
      </c>
      <c r="F849" s="312">
        <v>1</v>
      </c>
      <c r="G849" s="372">
        <f t="shared" si="14"/>
        <v>0</v>
      </c>
      <c r="H849" s="833">
        <v>1</v>
      </c>
    </row>
    <row r="850" spans="1:8" ht="25.5">
      <c r="A850" s="345" t="s">
        <v>3744</v>
      </c>
      <c r="B850" s="1390" t="s">
        <v>3745</v>
      </c>
      <c r="C850" s="311"/>
      <c r="D850" s="312"/>
      <c r="E850" s="311">
        <v>6</v>
      </c>
      <c r="F850" s="312">
        <v>16</v>
      </c>
      <c r="G850" s="372">
        <f t="shared" si="14"/>
        <v>6</v>
      </c>
      <c r="H850" s="833">
        <v>16</v>
      </c>
    </row>
    <row r="851" spans="1:8">
      <c r="A851" s="307" t="s">
        <v>4769</v>
      </c>
      <c r="B851" s="1357" t="s">
        <v>4770</v>
      </c>
      <c r="C851" s="311"/>
      <c r="D851" s="312"/>
      <c r="E851" s="311">
        <v>3</v>
      </c>
      <c r="F851" s="312">
        <v>18</v>
      </c>
      <c r="G851" s="372">
        <f t="shared" si="14"/>
        <v>3</v>
      </c>
      <c r="H851" s="833">
        <v>18</v>
      </c>
    </row>
    <row r="852" spans="1:8">
      <c r="A852" s="336" t="s">
        <v>3746</v>
      </c>
      <c r="B852" s="1380" t="s">
        <v>3747</v>
      </c>
      <c r="C852" s="311"/>
      <c r="D852" s="312"/>
      <c r="E852" s="311">
        <v>10</v>
      </c>
      <c r="F852" s="312">
        <v>16</v>
      </c>
      <c r="G852" s="372">
        <f t="shared" si="14"/>
        <v>10</v>
      </c>
      <c r="H852" s="833">
        <v>16</v>
      </c>
    </row>
    <row r="853" spans="1:8">
      <c r="A853" s="347" t="s">
        <v>4771</v>
      </c>
      <c r="B853" s="1383" t="s">
        <v>4772</v>
      </c>
      <c r="C853" s="311"/>
      <c r="D853" s="312"/>
      <c r="E853" s="311">
        <v>5</v>
      </c>
      <c r="F853" s="312">
        <v>8</v>
      </c>
      <c r="G853" s="372">
        <f t="shared" si="14"/>
        <v>5</v>
      </c>
      <c r="H853" s="833">
        <v>8</v>
      </c>
    </row>
    <row r="854" spans="1:8" ht="24.75" customHeight="1">
      <c r="A854" s="347" t="s">
        <v>3752</v>
      </c>
      <c r="B854" s="1383" t="s">
        <v>3753</v>
      </c>
      <c r="C854" s="311"/>
      <c r="D854" s="312"/>
      <c r="E854" s="311">
        <v>24</v>
      </c>
      <c r="F854" s="312">
        <v>35</v>
      </c>
      <c r="G854" s="372">
        <f t="shared" si="14"/>
        <v>24</v>
      </c>
      <c r="H854" s="833">
        <v>35</v>
      </c>
    </row>
    <row r="855" spans="1:8" ht="15" customHeight="1">
      <c r="A855" s="347" t="s">
        <v>3754</v>
      </c>
      <c r="B855" s="1383" t="s">
        <v>3755</v>
      </c>
      <c r="C855" s="311"/>
      <c r="D855" s="312"/>
      <c r="E855" s="311">
        <v>3</v>
      </c>
      <c r="F855" s="312">
        <v>14</v>
      </c>
      <c r="G855" s="372">
        <f t="shared" si="14"/>
        <v>3</v>
      </c>
      <c r="H855" s="833">
        <v>14</v>
      </c>
    </row>
    <row r="856" spans="1:8" ht="15" customHeight="1">
      <c r="A856" s="324" t="s">
        <v>3762</v>
      </c>
      <c r="B856" s="1387" t="s">
        <v>3763</v>
      </c>
      <c r="C856" s="311"/>
      <c r="D856" s="312"/>
      <c r="E856" s="311">
        <v>2</v>
      </c>
      <c r="F856" s="312">
        <v>4</v>
      </c>
      <c r="G856" s="372">
        <f t="shared" si="14"/>
        <v>2</v>
      </c>
      <c r="H856" s="833">
        <v>4</v>
      </c>
    </row>
    <row r="857" spans="1:8">
      <c r="A857" s="347" t="s">
        <v>3764</v>
      </c>
      <c r="B857" s="1383" t="s">
        <v>4773</v>
      </c>
      <c r="C857" s="311"/>
      <c r="D857" s="312"/>
      <c r="E857" s="311">
        <v>4</v>
      </c>
      <c r="F857" s="312">
        <v>6</v>
      </c>
      <c r="G857" s="372">
        <f t="shared" si="14"/>
        <v>4</v>
      </c>
      <c r="H857" s="833">
        <v>6</v>
      </c>
    </row>
    <row r="858" spans="1:8">
      <c r="A858" s="307" t="s">
        <v>3766</v>
      </c>
      <c r="B858" s="1357" t="s">
        <v>4774</v>
      </c>
      <c r="C858" s="311"/>
      <c r="D858" s="312"/>
      <c r="E858" s="311">
        <v>3</v>
      </c>
      <c r="F858" s="312">
        <v>4</v>
      </c>
      <c r="G858" s="372">
        <f t="shared" si="14"/>
        <v>3</v>
      </c>
      <c r="H858" s="833">
        <v>4</v>
      </c>
    </row>
    <row r="859" spans="1:8" ht="38.25">
      <c r="A859" s="345" t="s">
        <v>4775</v>
      </c>
      <c r="B859" s="1390" t="s">
        <v>4776</v>
      </c>
      <c r="C859" s="311"/>
      <c r="D859" s="312"/>
      <c r="E859" s="311">
        <v>0</v>
      </c>
      <c r="F859" s="312">
        <v>1</v>
      </c>
      <c r="G859" s="372">
        <f t="shared" si="14"/>
        <v>0</v>
      </c>
      <c r="H859" s="833">
        <v>1</v>
      </c>
    </row>
    <row r="860" spans="1:8">
      <c r="A860" s="347" t="s">
        <v>4777</v>
      </c>
      <c r="B860" s="1383" t="s">
        <v>4778</v>
      </c>
      <c r="C860" s="311"/>
      <c r="D860" s="312"/>
      <c r="E860" s="311">
        <v>0</v>
      </c>
      <c r="F860" s="312">
        <v>1</v>
      </c>
      <c r="G860" s="372">
        <f t="shared" si="14"/>
        <v>0</v>
      </c>
      <c r="H860" s="833">
        <v>1</v>
      </c>
    </row>
    <row r="861" spans="1:8" ht="25.5">
      <c r="A861" s="307" t="s">
        <v>4779</v>
      </c>
      <c r="B861" s="1357" t="s">
        <v>4780</v>
      </c>
      <c r="C861" s="311"/>
      <c r="D861" s="312"/>
      <c r="E861" s="311">
        <v>0</v>
      </c>
      <c r="F861" s="312">
        <v>1</v>
      </c>
      <c r="G861" s="372">
        <f t="shared" si="14"/>
        <v>0</v>
      </c>
      <c r="H861" s="833">
        <v>1</v>
      </c>
    </row>
    <row r="862" spans="1:8">
      <c r="A862" s="307" t="s">
        <v>4781</v>
      </c>
      <c r="B862" s="1357" t="s">
        <v>4782</v>
      </c>
      <c r="C862" s="311"/>
      <c r="D862" s="312"/>
      <c r="E862" s="311">
        <v>1</v>
      </c>
      <c r="F862" s="312">
        <v>5</v>
      </c>
      <c r="G862" s="372">
        <f t="shared" si="14"/>
        <v>1</v>
      </c>
      <c r="H862" s="833">
        <v>5</v>
      </c>
    </row>
    <row r="863" spans="1:8" ht="25.5">
      <c r="A863" s="347" t="s">
        <v>4783</v>
      </c>
      <c r="B863" s="1389" t="s">
        <v>4784</v>
      </c>
      <c r="C863" s="311"/>
      <c r="D863" s="312"/>
      <c r="E863" s="311">
        <v>0</v>
      </c>
      <c r="F863" s="312">
        <v>3</v>
      </c>
      <c r="G863" s="372">
        <f t="shared" si="14"/>
        <v>0</v>
      </c>
      <c r="H863" s="833">
        <v>3</v>
      </c>
    </row>
    <row r="864" spans="1:8">
      <c r="A864" s="307" t="s">
        <v>4785</v>
      </c>
      <c r="B864" s="1389" t="s">
        <v>4786</v>
      </c>
      <c r="C864" s="311"/>
      <c r="D864" s="312"/>
      <c r="E864" s="311">
        <v>3</v>
      </c>
      <c r="F864" s="312">
        <v>1</v>
      </c>
      <c r="G864" s="372">
        <f t="shared" si="14"/>
        <v>3</v>
      </c>
      <c r="H864" s="833">
        <v>1</v>
      </c>
    </row>
    <row r="865" spans="1:8">
      <c r="A865" s="349" t="s">
        <v>4787</v>
      </c>
      <c r="B865" s="1391" t="s">
        <v>4788</v>
      </c>
      <c r="C865" s="311"/>
      <c r="D865" s="312"/>
      <c r="E865" s="311">
        <v>0</v>
      </c>
      <c r="F865" s="312">
        <v>1</v>
      </c>
      <c r="G865" s="372">
        <f t="shared" si="14"/>
        <v>0</v>
      </c>
      <c r="H865" s="833">
        <v>1</v>
      </c>
    </row>
    <row r="866" spans="1:8" ht="12.75" customHeight="1">
      <c r="A866" s="345" t="s">
        <v>4789</v>
      </c>
      <c r="B866" s="1390" t="s">
        <v>4790</v>
      </c>
      <c r="C866" s="311"/>
      <c r="D866" s="312"/>
      <c r="E866" s="311">
        <v>0</v>
      </c>
      <c r="F866" s="312">
        <v>1</v>
      </c>
      <c r="G866" s="372">
        <f t="shared" si="14"/>
        <v>0</v>
      </c>
      <c r="H866" s="833">
        <v>1</v>
      </c>
    </row>
    <row r="867" spans="1:8" ht="38.25">
      <c r="A867" s="349" t="s">
        <v>4791</v>
      </c>
      <c r="B867" s="1391" t="s">
        <v>4792</v>
      </c>
      <c r="C867" s="311"/>
      <c r="D867" s="312"/>
      <c r="E867" s="311">
        <v>1</v>
      </c>
      <c r="F867" s="312">
        <v>1</v>
      </c>
      <c r="G867" s="372">
        <f t="shared" si="14"/>
        <v>1</v>
      </c>
      <c r="H867" s="833">
        <v>1</v>
      </c>
    </row>
    <row r="868" spans="1:8">
      <c r="A868" s="349" t="s">
        <v>4793</v>
      </c>
      <c r="B868" s="1391" t="s">
        <v>4794</v>
      </c>
      <c r="C868" s="311"/>
      <c r="D868" s="312"/>
      <c r="E868" s="311">
        <v>5</v>
      </c>
      <c r="F868" s="312">
        <v>8</v>
      </c>
      <c r="G868" s="372">
        <f t="shared" si="14"/>
        <v>5</v>
      </c>
      <c r="H868" s="833">
        <v>8</v>
      </c>
    </row>
    <row r="869" spans="1:8">
      <c r="A869" s="354" t="s">
        <v>4795</v>
      </c>
      <c r="B869" s="1392" t="s">
        <v>4796</v>
      </c>
      <c r="C869" s="311"/>
      <c r="D869" s="312"/>
      <c r="E869" s="311">
        <v>60</v>
      </c>
      <c r="F869" s="312">
        <v>66</v>
      </c>
      <c r="G869" s="372">
        <f t="shared" si="14"/>
        <v>60</v>
      </c>
      <c r="H869" s="833">
        <v>66</v>
      </c>
    </row>
    <row r="870" spans="1:8">
      <c r="A870" s="349" t="s">
        <v>4797</v>
      </c>
      <c r="B870" s="1391" t="s">
        <v>4798</v>
      </c>
      <c r="C870" s="311"/>
      <c r="D870" s="312"/>
      <c r="E870" s="311">
        <v>3</v>
      </c>
      <c r="F870" s="312">
        <v>16</v>
      </c>
      <c r="G870" s="372">
        <f t="shared" si="14"/>
        <v>3</v>
      </c>
      <c r="H870" s="833">
        <v>16</v>
      </c>
    </row>
    <row r="871" spans="1:8">
      <c r="A871" s="354" t="s">
        <v>4799</v>
      </c>
      <c r="B871" s="1392" t="s">
        <v>4800</v>
      </c>
      <c r="C871" s="311"/>
      <c r="D871" s="312"/>
      <c r="E871" s="311">
        <v>17</v>
      </c>
      <c r="F871" s="312">
        <v>29</v>
      </c>
      <c r="G871" s="372">
        <f t="shared" si="14"/>
        <v>17</v>
      </c>
      <c r="H871" s="833">
        <v>29</v>
      </c>
    </row>
    <row r="872" spans="1:8">
      <c r="A872" s="340" t="s">
        <v>4801</v>
      </c>
      <c r="B872" s="1390" t="s">
        <v>4802</v>
      </c>
      <c r="C872" s="311"/>
      <c r="D872" s="312"/>
      <c r="E872" s="311">
        <v>0</v>
      </c>
      <c r="F872" s="312">
        <v>1</v>
      </c>
      <c r="G872" s="372">
        <f t="shared" si="14"/>
        <v>0</v>
      </c>
      <c r="H872" s="833">
        <v>1</v>
      </c>
    </row>
    <row r="873" spans="1:8">
      <c r="A873" s="307" t="s">
        <v>4803</v>
      </c>
      <c r="B873" s="1357" t="s">
        <v>4804</v>
      </c>
      <c r="C873" s="311"/>
      <c r="D873" s="312"/>
      <c r="E873" s="311">
        <v>2</v>
      </c>
      <c r="F873" s="312">
        <v>16</v>
      </c>
      <c r="G873" s="372">
        <f t="shared" si="14"/>
        <v>2</v>
      </c>
      <c r="H873" s="833">
        <v>16</v>
      </c>
    </row>
    <row r="874" spans="1:8">
      <c r="A874" s="347" t="s">
        <v>4805</v>
      </c>
      <c r="B874" s="1383" t="s">
        <v>4806</v>
      </c>
      <c r="C874" s="311"/>
      <c r="D874" s="312"/>
      <c r="E874" s="311">
        <v>19</v>
      </c>
      <c r="F874" s="312">
        <v>36</v>
      </c>
      <c r="G874" s="372">
        <f t="shared" si="14"/>
        <v>19</v>
      </c>
      <c r="H874" s="833">
        <v>36</v>
      </c>
    </row>
    <row r="875" spans="1:8">
      <c r="A875" s="347" t="s">
        <v>4807</v>
      </c>
      <c r="B875" s="1383" t="s">
        <v>4808</v>
      </c>
      <c r="C875" s="311"/>
      <c r="D875" s="312"/>
      <c r="E875" s="311">
        <v>39</v>
      </c>
      <c r="F875" s="312">
        <v>90</v>
      </c>
      <c r="G875" s="372">
        <f t="shared" si="14"/>
        <v>39</v>
      </c>
      <c r="H875" s="833">
        <v>90</v>
      </c>
    </row>
    <row r="876" spans="1:8" ht="25.5">
      <c r="A876" s="307" t="s">
        <v>4809</v>
      </c>
      <c r="B876" s="1357" t="s">
        <v>4810</v>
      </c>
      <c r="C876" s="311"/>
      <c r="D876" s="312"/>
      <c r="E876" s="311">
        <v>0</v>
      </c>
      <c r="F876" s="312">
        <v>1</v>
      </c>
      <c r="G876" s="372">
        <f t="shared" si="14"/>
        <v>0</v>
      </c>
      <c r="H876" s="833">
        <v>1</v>
      </c>
    </row>
    <row r="877" spans="1:8" ht="25.5">
      <c r="A877" s="307" t="s">
        <v>4051</v>
      </c>
      <c r="B877" s="1357" t="s">
        <v>4811</v>
      </c>
      <c r="C877" s="311"/>
      <c r="D877" s="312"/>
      <c r="E877" s="311">
        <v>48</v>
      </c>
      <c r="F877" s="312">
        <v>75</v>
      </c>
      <c r="G877" s="372">
        <f t="shared" si="14"/>
        <v>48</v>
      </c>
      <c r="H877" s="833">
        <v>75</v>
      </c>
    </row>
    <row r="878" spans="1:8">
      <c r="A878" s="345" t="s">
        <v>4812</v>
      </c>
      <c r="B878" s="1390" t="s">
        <v>4813</v>
      </c>
      <c r="C878" s="311"/>
      <c r="D878" s="312"/>
      <c r="E878" s="311">
        <v>4</v>
      </c>
      <c r="F878" s="312">
        <v>10</v>
      </c>
      <c r="G878" s="372">
        <f t="shared" si="14"/>
        <v>4</v>
      </c>
      <c r="H878" s="833">
        <v>10</v>
      </c>
    </row>
    <row r="879" spans="1:8">
      <c r="A879" s="347" t="s">
        <v>4814</v>
      </c>
      <c r="B879" s="1383" t="s">
        <v>4815</v>
      </c>
      <c r="C879" s="311"/>
      <c r="D879" s="312"/>
      <c r="E879" s="311">
        <v>0</v>
      </c>
      <c r="F879" s="312">
        <v>1</v>
      </c>
      <c r="G879" s="372">
        <f t="shared" si="14"/>
        <v>0</v>
      </c>
      <c r="H879" s="833">
        <v>1</v>
      </c>
    </row>
    <row r="880" spans="1:8">
      <c r="A880" s="347" t="s">
        <v>4816</v>
      </c>
      <c r="B880" s="1383" t="s">
        <v>4817</v>
      </c>
      <c r="C880" s="311"/>
      <c r="D880" s="312"/>
      <c r="E880" s="311">
        <v>0</v>
      </c>
      <c r="F880" s="312">
        <v>4</v>
      </c>
      <c r="G880" s="372">
        <f t="shared" si="14"/>
        <v>0</v>
      </c>
      <c r="H880" s="833">
        <v>4</v>
      </c>
    </row>
    <row r="881" spans="1:8">
      <c r="A881" s="347" t="s">
        <v>4818</v>
      </c>
      <c r="B881" s="1383" t="s">
        <v>4819</v>
      </c>
      <c r="C881" s="311"/>
      <c r="D881" s="312"/>
      <c r="E881" s="311">
        <v>0</v>
      </c>
      <c r="F881" s="312">
        <v>1</v>
      </c>
      <c r="G881" s="372">
        <f t="shared" si="14"/>
        <v>0</v>
      </c>
      <c r="H881" s="833">
        <v>1</v>
      </c>
    </row>
    <row r="882" spans="1:8">
      <c r="A882" s="347" t="s">
        <v>4820</v>
      </c>
      <c r="B882" s="1383" t="s">
        <v>4821</v>
      </c>
      <c r="C882" s="311"/>
      <c r="D882" s="312"/>
      <c r="E882" s="311">
        <v>0</v>
      </c>
      <c r="F882" s="312">
        <v>1</v>
      </c>
      <c r="G882" s="372">
        <f t="shared" si="14"/>
        <v>0</v>
      </c>
      <c r="H882" s="833">
        <v>1</v>
      </c>
    </row>
    <row r="883" spans="1:8">
      <c r="A883" s="347" t="s">
        <v>4822</v>
      </c>
      <c r="B883" s="1383" t="s">
        <v>4823</v>
      </c>
      <c r="C883" s="311"/>
      <c r="D883" s="312"/>
      <c r="E883" s="311">
        <v>0</v>
      </c>
      <c r="F883" s="312">
        <v>2</v>
      </c>
      <c r="G883" s="372">
        <f t="shared" si="14"/>
        <v>0</v>
      </c>
      <c r="H883" s="833">
        <v>2</v>
      </c>
    </row>
    <row r="884" spans="1:8">
      <c r="A884" s="347" t="s">
        <v>4824</v>
      </c>
      <c r="B884" s="1383" t="s">
        <v>4825</v>
      </c>
      <c r="C884" s="311"/>
      <c r="D884" s="312"/>
      <c r="E884" s="311">
        <v>1</v>
      </c>
      <c r="F884" s="312">
        <v>2</v>
      </c>
      <c r="G884" s="372">
        <f t="shared" si="14"/>
        <v>1</v>
      </c>
      <c r="H884" s="833">
        <v>2</v>
      </c>
    </row>
    <row r="885" spans="1:8">
      <c r="A885" s="307" t="s">
        <v>4826</v>
      </c>
      <c r="B885" s="1357" t="s">
        <v>4827</v>
      </c>
      <c r="C885" s="311"/>
      <c r="D885" s="312"/>
      <c r="E885" s="311">
        <v>0</v>
      </c>
      <c r="F885" s="312">
        <v>2</v>
      </c>
      <c r="G885" s="372">
        <f t="shared" ref="G885:G948" si="15">C885+E885</f>
        <v>0</v>
      </c>
      <c r="H885" s="833">
        <v>2</v>
      </c>
    </row>
    <row r="886" spans="1:8" ht="25.5">
      <c r="A886" s="340" t="s">
        <v>4828</v>
      </c>
      <c r="B886" s="1390" t="s">
        <v>4829</v>
      </c>
      <c r="C886" s="311"/>
      <c r="D886" s="312"/>
      <c r="E886" s="311">
        <v>0</v>
      </c>
      <c r="F886" s="312">
        <v>1</v>
      </c>
      <c r="G886" s="372">
        <f t="shared" si="15"/>
        <v>0</v>
      </c>
      <c r="H886" s="833">
        <v>1</v>
      </c>
    </row>
    <row r="887" spans="1:8">
      <c r="A887" s="347" t="s">
        <v>4830</v>
      </c>
      <c r="B887" s="1383" t="s">
        <v>4831</v>
      </c>
      <c r="C887" s="311"/>
      <c r="D887" s="312"/>
      <c r="E887" s="311">
        <v>1</v>
      </c>
      <c r="F887" s="312">
        <v>2</v>
      </c>
      <c r="G887" s="372">
        <f t="shared" si="15"/>
        <v>1</v>
      </c>
      <c r="H887" s="833">
        <v>2</v>
      </c>
    </row>
    <row r="888" spans="1:8" ht="12" customHeight="1">
      <c r="A888" s="340" t="s">
        <v>4832</v>
      </c>
      <c r="B888" s="1390" t="s">
        <v>4833</v>
      </c>
      <c r="C888" s="311"/>
      <c r="D888" s="312"/>
      <c r="E888" s="311">
        <v>0</v>
      </c>
      <c r="F888" s="312">
        <v>1</v>
      </c>
      <c r="G888" s="372">
        <f t="shared" si="15"/>
        <v>0</v>
      </c>
      <c r="H888" s="833">
        <v>1</v>
      </c>
    </row>
    <row r="889" spans="1:8" ht="25.5">
      <c r="A889" s="347" t="s">
        <v>4834</v>
      </c>
      <c r="B889" s="411" t="s">
        <v>4835</v>
      </c>
      <c r="C889" s="311"/>
      <c r="D889" s="312"/>
      <c r="E889" s="311">
        <v>5</v>
      </c>
      <c r="F889" s="312">
        <v>4</v>
      </c>
      <c r="G889" s="372">
        <f t="shared" si="15"/>
        <v>5</v>
      </c>
      <c r="H889" s="833">
        <v>4</v>
      </c>
    </row>
    <row r="890" spans="1:8" ht="25.5">
      <c r="A890" s="307" t="s">
        <v>4836</v>
      </c>
      <c r="B890" s="1357" t="s">
        <v>4837</v>
      </c>
      <c r="C890" s="311"/>
      <c r="D890" s="312"/>
      <c r="E890" s="311">
        <v>6</v>
      </c>
      <c r="F890" s="312">
        <v>16</v>
      </c>
      <c r="G890" s="372">
        <f t="shared" si="15"/>
        <v>6</v>
      </c>
      <c r="H890" s="833">
        <v>16</v>
      </c>
    </row>
    <row r="891" spans="1:8">
      <c r="A891" s="307" t="s">
        <v>4838</v>
      </c>
      <c r="B891" s="1357" t="s">
        <v>4839</v>
      </c>
      <c r="C891" s="311"/>
      <c r="D891" s="312"/>
      <c r="E891" s="311">
        <v>1</v>
      </c>
      <c r="F891" s="312">
        <v>2</v>
      </c>
      <c r="G891" s="372">
        <f t="shared" si="15"/>
        <v>1</v>
      </c>
      <c r="H891" s="833">
        <v>2</v>
      </c>
    </row>
    <row r="892" spans="1:8">
      <c r="A892" s="345" t="s">
        <v>4840</v>
      </c>
      <c r="B892" s="1390" t="s">
        <v>4841</v>
      </c>
      <c r="C892" s="311"/>
      <c r="D892" s="312"/>
      <c r="E892" s="311">
        <v>0</v>
      </c>
      <c r="F892" s="312">
        <v>2</v>
      </c>
      <c r="G892" s="372">
        <f t="shared" si="15"/>
        <v>0</v>
      </c>
      <c r="H892" s="833">
        <v>2</v>
      </c>
    </row>
    <row r="893" spans="1:8">
      <c r="A893" s="307" t="s">
        <v>4842</v>
      </c>
      <c r="B893" s="1357" t="s">
        <v>4843</v>
      </c>
      <c r="C893" s="311"/>
      <c r="D893" s="312"/>
      <c r="E893" s="311">
        <v>0</v>
      </c>
      <c r="F893" s="312">
        <v>1</v>
      </c>
      <c r="G893" s="372">
        <f t="shared" si="15"/>
        <v>0</v>
      </c>
      <c r="H893" s="833">
        <v>1</v>
      </c>
    </row>
    <row r="894" spans="1:8">
      <c r="A894" s="347" t="s">
        <v>4844</v>
      </c>
      <c r="B894" s="1383" t="s">
        <v>4845</v>
      </c>
      <c r="C894" s="311"/>
      <c r="D894" s="312"/>
      <c r="E894" s="311">
        <v>2</v>
      </c>
      <c r="F894" s="312">
        <v>1</v>
      </c>
      <c r="G894" s="372">
        <f t="shared" si="15"/>
        <v>2</v>
      </c>
      <c r="H894" s="833">
        <v>1</v>
      </c>
    </row>
    <row r="895" spans="1:8" ht="25.5">
      <c r="A895" s="307" t="s">
        <v>4846</v>
      </c>
      <c r="B895" s="1357" t="s">
        <v>4847</v>
      </c>
      <c r="C895" s="311"/>
      <c r="D895" s="312"/>
      <c r="E895" s="311">
        <v>1</v>
      </c>
      <c r="F895" s="312">
        <v>6</v>
      </c>
      <c r="G895" s="372">
        <f t="shared" si="15"/>
        <v>1</v>
      </c>
      <c r="H895" s="833">
        <v>6</v>
      </c>
    </row>
    <row r="896" spans="1:8">
      <c r="A896" s="347" t="s">
        <v>4848</v>
      </c>
      <c r="B896" s="1383" t="s">
        <v>4849</v>
      </c>
      <c r="C896" s="311"/>
      <c r="D896" s="312"/>
      <c r="E896" s="311">
        <v>0</v>
      </c>
      <c r="F896" s="312">
        <v>1</v>
      </c>
      <c r="G896" s="372">
        <f t="shared" si="15"/>
        <v>0</v>
      </c>
      <c r="H896" s="833">
        <v>1</v>
      </c>
    </row>
    <row r="897" spans="1:8">
      <c r="A897" s="347" t="s">
        <v>4850</v>
      </c>
      <c r="B897" s="1383" t="s">
        <v>4851</v>
      </c>
      <c r="C897" s="311"/>
      <c r="D897" s="312"/>
      <c r="E897" s="311">
        <v>0</v>
      </c>
      <c r="F897" s="312">
        <v>2</v>
      </c>
      <c r="G897" s="372">
        <f t="shared" si="15"/>
        <v>0</v>
      </c>
      <c r="H897" s="833">
        <v>2</v>
      </c>
    </row>
    <row r="898" spans="1:8">
      <c r="A898" s="309" t="s">
        <v>4852</v>
      </c>
      <c r="B898" s="1393" t="s">
        <v>4853</v>
      </c>
      <c r="C898" s="311"/>
      <c r="D898" s="312"/>
      <c r="E898" s="311">
        <v>3</v>
      </c>
      <c r="F898" s="312">
        <v>6</v>
      </c>
      <c r="G898" s="372">
        <f t="shared" si="15"/>
        <v>3</v>
      </c>
      <c r="H898" s="833">
        <v>6</v>
      </c>
    </row>
    <row r="899" spans="1:8">
      <c r="A899" s="347" t="s">
        <v>4854</v>
      </c>
      <c r="B899" s="1383" t="s">
        <v>4855</v>
      </c>
      <c r="C899" s="311"/>
      <c r="D899" s="312"/>
      <c r="E899" s="311">
        <v>0</v>
      </c>
      <c r="F899" s="312">
        <v>1</v>
      </c>
      <c r="G899" s="372">
        <f t="shared" si="15"/>
        <v>0</v>
      </c>
      <c r="H899" s="833">
        <v>1</v>
      </c>
    </row>
    <row r="900" spans="1:8">
      <c r="A900" s="340" t="s">
        <v>4856</v>
      </c>
      <c r="B900" s="1390" t="s">
        <v>4857</v>
      </c>
      <c r="C900" s="311"/>
      <c r="D900" s="312"/>
      <c r="E900" s="311">
        <v>0</v>
      </c>
      <c r="F900" s="312">
        <v>1</v>
      </c>
      <c r="G900" s="372">
        <f t="shared" si="15"/>
        <v>0</v>
      </c>
      <c r="H900" s="833">
        <v>1</v>
      </c>
    </row>
    <row r="901" spans="1:8">
      <c r="A901" s="307" t="s">
        <v>4858</v>
      </c>
      <c r="B901" s="1357" t="s">
        <v>4859</v>
      </c>
      <c r="C901" s="311"/>
      <c r="D901" s="312"/>
      <c r="E901" s="311">
        <v>1</v>
      </c>
      <c r="F901" s="312">
        <v>3</v>
      </c>
      <c r="G901" s="372">
        <f t="shared" si="15"/>
        <v>1</v>
      </c>
      <c r="H901" s="833">
        <v>3</v>
      </c>
    </row>
    <row r="902" spans="1:8">
      <c r="A902" s="345" t="s">
        <v>4860</v>
      </c>
      <c r="B902" s="1394" t="s">
        <v>4861</v>
      </c>
      <c r="C902" s="311"/>
      <c r="D902" s="312"/>
      <c r="E902" s="311">
        <v>0</v>
      </c>
      <c r="F902" s="312">
        <v>4</v>
      </c>
      <c r="G902" s="372">
        <f t="shared" si="15"/>
        <v>0</v>
      </c>
      <c r="H902" s="833">
        <v>4</v>
      </c>
    </row>
    <row r="903" spans="1:8">
      <c r="A903" s="345" t="s">
        <v>4862</v>
      </c>
      <c r="B903" s="1390" t="s">
        <v>4863</v>
      </c>
      <c r="C903" s="311"/>
      <c r="D903" s="312"/>
      <c r="E903" s="311">
        <v>0</v>
      </c>
      <c r="F903" s="312">
        <v>1</v>
      </c>
      <c r="G903" s="372">
        <f t="shared" si="15"/>
        <v>0</v>
      </c>
      <c r="H903" s="833">
        <v>1</v>
      </c>
    </row>
    <row r="904" spans="1:8">
      <c r="A904" s="340" t="s">
        <v>4864</v>
      </c>
      <c r="B904" s="1390" t="s">
        <v>4865</v>
      </c>
      <c r="C904" s="311"/>
      <c r="D904" s="312"/>
      <c r="E904" s="311">
        <v>0</v>
      </c>
      <c r="F904" s="312">
        <v>1</v>
      </c>
      <c r="G904" s="372">
        <f t="shared" si="15"/>
        <v>0</v>
      </c>
      <c r="H904" s="833">
        <v>1</v>
      </c>
    </row>
    <row r="905" spans="1:8">
      <c r="A905" s="345" t="s">
        <v>4866</v>
      </c>
      <c r="B905" s="1390" t="s">
        <v>4867</v>
      </c>
      <c r="C905" s="311"/>
      <c r="D905" s="312"/>
      <c r="E905" s="311">
        <v>0</v>
      </c>
      <c r="F905" s="312">
        <v>1</v>
      </c>
      <c r="G905" s="372">
        <f t="shared" si="15"/>
        <v>0</v>
      </c>
      <c r="H905" s="833">
        <v>1</v>
      </c>
    </row>
    <row r="906" spans="1:8">
      <c r="A906" s="307" t="s">
        <v>4868</v>
      </c>
      <c r="B906" s="1357" t="s">
        <v>4869</v>
      </c>
      <c r="C906" s="311"/>
      <c r="D906" s="312"/>
      <c r="E906" s="311">
        <v>0</v>
      </c>
      <c r="F906" s="312">
        <v>3</v>
      </c>
      <c r="G906" s="372">
        <f t="shared" si="15"/>
        <v>0</v>
      </c>
      <c r="H906" s="833">
        <v>3</v>
      </c>
    </row>
    <row r="907" spans="1:8">
      <c r="A907" s="347" t="s">
        <v>4870</v>
      </c>
      <c r="B907" s="1383" t="s">
        <v>4871</v>
      </c>
      <c r="C907" s="311"/>
      <c r="D907" s="312"/>
      <c r="E907" s="311">
        <v>0</v>
      </c>
      <c r="F907" s="312">
        <v>1</v>
      </c>
      <c r="G907" s="372">
        <f t="shared" si="15"/>
        <v>0</v>
      </c>
      <c r="H907" s="833">
        <v>1</v>
      </c>
    </row>
    <row r="908" spans="1:8" ht="25.5">
      <c r="A908" s="347" t="s">
        <v>4872</v>
      </c>
      <c r="B908" s="1383" t="s">
        <v>4873</v>
      </c>
      <c r="C908" s="311"/>
      <c r="D908" s="312"/>
      <c r="E908" s="311">
        <v>13</v>
      </c>
      <c r="F908" s="312">
        <v>20</v>
      </c>
      <c r="G908" s="372">
        <f t="shared" si="15"/>
        <v>13</v>
      </c>
      <c r="H908" s="833">
        <v>20</v>
      </c>
    </row>
    <row r="909" spans="1:8">
      <c r="A909" s="326" t="s">
        <v>4874</v>
      </c>
      <c r="B909" s="1395" t="s">
        <v>4875</v>
      </c>
      <c r="C909" s="311"/>
      <c r="D909" s="312"/>
      <c r="E909" s="311">
        <v>9</v>
      </c>
      <c r="F909" s="312">
        <v>55</v>
      </c>
      <c r="G909" s="372">
        <f t="shared" si="15"/>
        <v>9</v>
      </c>
      <c r="H909" s="833">
        <v>55</v>
      </c>
    </row>
    <row r="910" spans="1:8" ht="13.5" customHeight="1">
      <c r="A910" s="307" t="s">
        <v>4876</v>
      </c>
      <c r="B910" s="1357" t="s">
        <v>4877</v>
      </c>
      <c r="C910" s="311"/>
      <c r="D910" s="312"/>
      <c r="E910" s="311">
        <v>1</v>
      </c>
      <c r="F910" s="312">
        <v>5</v>
      </c>
      <c r="G910" s="372">
        <f t="shared" si="15"/>
        <v>1</v>
      </c>
      <c r="H910" s="833">
        <v>5</v>
      </c>
    </row>
    <row r="911" spans="1:8" ht="13.5" customHeight="1">
      <c r="A911" s="307" t="s">
        <v>4878</v>
      </c>
      <c r="B911" s="1357" t="s">
        <v>4879</v>
      </c>
      <c r="C911" s="311"/>
      <c r="D911" s="312"/>
      <c r="E911" s="311">
        <v>0</v>
      </c>
      <c r="F911" s="312">
        <v>1</v>
      </c>
      <c r="G911" s="372">
        <f t="shared" si="15"/>
        <v>0</v>
      </c>
      <c r="H911" s="833">
        <v>1</v>
      </c>
    </row>
    <row r="912" spans="1:8">
      <c r="A912" s="345" t="s">
        <v>4880</v>
      </c>
      <c r="B912" s="1394" t="s">
        <v>4881</v>
      </c>
      <c r="C912" s="311"/>
      <c r="D912" s="312"/>
      <c r="E912" s="311">
        <v>0</v>
      </c>
      <c r="F912" s="312">
        <v>1</v>
      </c>
      <c r="G912" s="372">
        <f t="shared" si="15"/>
        <v>0</v>
      </c>
      <c r="H912" s="833">
        <v>1</v>
      </c>
    </row>
    <row r="913" spans="1:8" ht="25.5">
      <c r="A913" s="345" t="s">
        <v>4882</v>
      </c>
      <c r="B913" s="1394" t="s">
        <v>4883</v>
      </c>
      <c r="C913" s="311"/>
      <c r="D913" s="312"/>
      <c r="E913" s="311">
        <v>0</v>
      </c>
      <c r="F913" s="312">
        <v>1</v>
      </c>
      <c r="G913" s="372">
        <f t="shared" si="15"/>
        <v>0</v>
      </c>
      <c r="H913" s="833">
        <v>1</v>
      </c>
    </row>
    <row r="914" spans="1:8">
      <c r="A914" s="345" t="s">
        <v>4884</v>
      </c>
      <c r="B914" s="1394" t="s">
        <v>4885</v>
      </c>
      <c r="C914" s="311"/>
      <c r="D914" s="312"/>
      <c r="E914" s="311">
        <v>0</v>
      </c>
      <c r="F914" s="312">
        <v>1</v>
      </c>
      <c r="G914" s="372">
        <f t="shared" si="15"/>
        <v>0</v>
      </c>
      <c r="H914" s="833">
        <v>1</v>
      </c>
    </row>
    <row r="915" spans="1:8">
      <c r="A915" s="345" t="s">
        <v>4886</v>
      </c>
      <c r="B915" s="1396" t="s">
        <v>4887</v>
      </c>
      <c r="C915" s="311"/>
      <c r="D915" s="312"/>
      <c r="E915" s="311">
        <v>0</v>
      </c>
      <c r="F915" s="312">
        <v>10</v>
      </c>
      <c r="G915" s="372">
        <f t="shared" si="15"/>
        <v>0</v>
      </c>
      <c r="H915" s="833">
        <v>10</v>
      </c>
    </row>
    <row r="916" spans="1:8">
      <c r="A916" s="307" t="s">
        <v>4888</v>
      </c>
      <c r="B916" s="1357" t="s">
        <v>4889</v>
      </c>
      <c r="C916" s="311"/>
      <c r="D916" s="312"/>
      <c r="E916" s="311">
        <v>71</v>
      </c>
      <c r="F916" s="312">
        <v>78</v>
      </c>
      <c r="G916" s="372">
        <f t="shared" si="15"/>
        <v>71</v>
      </c>
      <c r="H916" s="833">
        <v>78</v>
      </c>
    </row>
    <row r="917" spans="1:8">
      <c r="A917" s="345" t="s">
        <v>4890</v>
      </c>
      <c r="B917" s="1390" t="s">
        <v>4891</v>
      </c>
      <c r="C917" s="311"/>
      <c r="D917" s="312"/>
      <c r="E917" s="311">
        <v>214</v>
      </c>
      <c r="F917" s="312">
        <v>180</v>
      </c>
      <c r="G917" s="372">
        <f t="shared" si="15"/>
        <v>214</v>
      </c>
      <c r="H917" s="833">
        <v>180</v>
      </c>
    </row>
    <row r="918" spans="1:8" ht="25.5">
      <c r="A918" s="347" t="s">
        <v>4892</v>
      </c>
      <c r="B918" s="1383" t="s">
        <v>4893</v>
      </c>
      <c r="C918" s="311"/>
      <c r="D918" s="312"/>
      <c r="E918" s="311">
        <v>66</v>
      </c>
      <c r="F918" s="312">
        <v>40</v>
      </c>
      <c r="G918" s="372">
        <f t="shared" si="15"/>
        <v>66</v>
      </c>
      <c r="H918" s="833">
        <v>40</v>
      </c>
    </row>
    <row r="919" spans="1:8">
      <c r="A919" s="307" t="s">
        <v>4894</v>
      </c>
      <c r="B919" s="411" t="s">
        <v>4895</v>
      </c>
      <c r="C919" s="311"/>
      <c r="D919" s="312"/>
      <c r="E919" s="311">
        <v>63</v>
      </c>
      <c r="F919" s="312">
        <v>80</v>
      </c>
      <c r="G919" s="372">
        <f t="shared" si="15"/>
        <v>63</v>
      </c>
      <c r="H919" s="833">
        <v>80</v>
      </c>
    </row>
    <row r="920" spans="1:8">
      <c r="A920" s="347" t="s">
        <v>4896</v>
      </c>
      <c r="B920" s="1383" t="s">
        <v>4897</v>
      </c>
      <c r="C920" s="311"/>
      <c r="D920" s="312"/>
      <c r="E920" s="311">
        <v>0</v>
      </c>
      <c r="F920" s="312">
        <v>6</v>
      </c>
      <c r="G920" s="372">
        <f t="shared" si="15"/>
        <v>0</v>
      </c>
      <c r="H920" s="833">
        <v>6</v>
      </c>
    </row>
    <row r="921" spans="1:8">
      <c r="A921" s="349" t="s">
        <v>4898</v>
      </c>
      <c r="B921" s="1391" t="s">
        <v>4899</v>
      </c>
      <c r="C921" s="311"/>
      <c r="D921" s="312"/>
      <c r="E921" s="311">
        <v>4</v>
      </c>
      <c r="F921" s="312">
        <v>20</v>
      </c>
      <c r="G921" s="372">
        <f t="shared" si="15"/>
        <v>4</v>
      </c>
      <c r="H921" s="833">
        <v>20</v>
      </c>
    </row>
    <row r="922" spans="1:8">
      <c r="A922" s="307" t="s">
        <v>4900</v>
      </c>
      <c r="B922" s="1357" t="s">
        <v>4901</v>
      </c>
      <c r="C922" s="311"/>
      <c r="D922" s="312"/>
      <c r="E922" s="311">
        <v>0</v>
      </c>
      <c r="F922" s="312">
        <v>1</v>
      </c>
      <c r="G922" s="372">
        <f t="shared" si="15"/>
        <v>0</v>
      </c>
      <c r="H922" s="833">
        <v>1</v>
      </c>
    </row>
    <row r="923" spans="1:8">
      <c r="A923" s="307" t="s">
        <v>4902</v>
      </c>
      <c r="B923" s="1357" t="s">
        <v>4903</v>
      </c>
      <c r="C923" s="311"/>
      <c r="D923" s="312"/>
      <c r="E923" s="311">
        <v>3</v>
      </c>
      <c r="F923" s="312">
        <v>10</v>
      </c>
      <c r="G923" s="372">
        <f t="shared" si="15"/>
        <v>3</v>
      </c>
      <c r="H923" s="833">
        <v>10</v>
      </c>
    </row>
    <row r="924" spans="1:8">
      <c r="A924" s="347" t="s">
        <v>4904</v>
      </c>
      <c r="B924" s="1383" t="s">
        <v>4905</v>
      </c>
      <c r="C924" s="311"/>
      <c r="D924" s="312"/>
      <c r="E924" s="311">
        <v>1</v>
      </c>
      <c r="F924" s="312">
        <v>2</v>
      </c>
      <c r="G924" s="372">
        <f t="shared" si="15"/>
        <v>1</v>
      </c>
      <c r="H924" s="833">
        <v>2</v>
      </c>
    </row>
    <row r="925" spans="1:8" ht="25.5">
      <c r="A925" s="347" t="s">
        <v>4906</v>
      </c>
      <c r="B925" s="1383" t="s">
        <v>4907</v>
      </c>
      <c r="C925" s="311"/>
      <c r="D925" s="312"/>
      <c r="E925" s="311">
        <v>0</v>
      </c>
      <c r="F925" s="312">
        <v>1</v>
      </c>
      <c r="G925" s="372">
        <f t="shared" si="15"/>
        <v>0</v>
      </c>
      <c r="H925" s="833">
        <v>1</v>
      </c>
    </row>
    <row r="926" spans="1:8">
      <c r="A926" s="345" t="s">
        <v>4908</v>
      </c>
      <c r="B926" s="1390" t="s">
        <v>4909</v>
      </c>
      <c r="C926" s="311"/>
      <c r="D926" s="312"/>
      <c r="E926" s="311">
        <v>2</v>
      </c>
      <c r="F926" s="312">
        <v>4</v>
      </c>
      <c r="G926" s="372">
        <f t="shared" si="15"/>
        <v>2</v>
      </c>
      <c r="H926" s="833">
        <v>4</v>
      </c>
    </row>
    <row r="927" spans="1:8">
      <c r="A927" s="347" t="s">
        <v>4910</v>
      </c>
      <c r="B927" s="1383" t="s">
        <v>4911</v>
      </c>
      <c r="C927" s="311"/>
      <c r="D927" s="312"/>
      <c r="E927" s="311">
        <v>0</v>
      </c>
      <c r="F927" s="312">
        <v>1</v>
      </c>
      <c r="G927" s="372">
        <f t="shared" si="15"/>
        <v>0</v>
      </c>
      <c r="H927" s="833">
        <v>1</v>
      </c>
    </row>
    <row r="928" spans="1:8">
      <c r="A928" s="347" t="s">
        <v>4055</v>
      </c>
      <c r="B928" s="1383" t="s">
        <v>4912</v>
      </c>
      <c r="C928" s="311"/>
      <c r="D928" s="312"/>
      <c r="E928" s="311">
        <v>1</v>
      </c>
      <c r="F928" s="312">
        <v>1</v>
      </c>
      <c r="G928" s="372">
        <f t="shared" si="15"/>
        <v>1</v>
      </c>
      <c r="H928" s="833">
        <v>1</v>
      </c>
    </row>
    <row r="929" spans="1:8">
      <c r="A929" s="345" t="s">
        <v>4057</v>
      </c>
      <c r="B929" s="1396" t="s">
        <v>4058</v>
      </c>
      <c r="C929" s="311"/>
      <c r="D929" s="312"/>
      <c r="E929" s="311">
        <v>1</v>
      </c>
      <c r="F929" s="312">
        <v>1</v>
      </c>
      <c r="G929" s="372">
        <f t="shared" si="15"/>
        <v>1</v>
      </c>
      <c r="H929" s="833">
        <v>1</v>
      </c>
    </row>
    <row r="930" spans="1:8">
      <c r="A930" s="345" t="s">
        <v>4059</v>
      </c>
      <c r="B930" s="1390" t="s">
        <v>4913</v>
      </c>
      <c r="C930" s="311"/>
      <c r="D930" s="312"/>
      <c r="E930" s="311">
        <v>40</v>
      </c>
      <c r="F930" s="312">
        <v>62</v>
      </c>
      <c r="G930" s="372">
        <f t="shared" si="15"/>
        <v>40</v>
      </c>
      <c r="H930" s="833">
        <v>62</v>
      </c>
    </row>
    <row r="931" spans="1:8">
      <c r="A931" s="349" t="s">
        <v>4061</v>
      </c>
      <c r="B931" s="1391" t="s">
        <v>4914</v>
      </c>
      <c r="C931" s="311"/>
      <c r="D931" s="312"/>
      <c r="E931" s="311">
        <v>1</v>
      </c>
      <c r="F931" s="312">
        <v>8</v>
      </c>
      <c r="G931" s="372">
        <f t="shared" si="15"/>
        <v>1</v>
      </c>
      <c r="H931" s="833">
        <v>8</v>
      </c>
    </row>
    <row r="932" spans="1:8">
      <c r="A932" s="349" t="s">
        <v>4915</v>
      </c>
      <c r="B932" s="411" t="s">
        <v>4916</v>
      </c>
      <c r="C932" s="311"/>
      <c r="D932" s="312"/>
      <c r="E932" s="311">
        <v>0</v>
      </c>
      <c r="F932" s="312">
        <v>1</v>
      </c>
      <c r="G932" s="372">
        <f t="shared" si="15"/>
        <v>0</v>
      </c>
      <c r="H932" s="833">
        <v>1</v>
      </c>
    </row>
    <row r="933" spans="1:8">
      <c r="A933" s="345" t="s">
        <v>4063</v>
      </c>
      <c r="B933" s="1390" t="s">
        <v>4064</v>
      </c>
      <c r="C933" s="311"/>
      <c r="D933" s="312"/>
      <c r="E933" s="311">
        <v>10</v>
      </c>
      <c r="F933" s="312">
        <v>14</v>
      </c>
      <c r="G933" s="372">
        <f t="shared" si="15"/>
        <v>10</v>
      </c>
      <c r="H933" s="833">
        <v>14</v>
      </c>
    </row>
    <row r="934" spans="1:8">
      <c r="A934" s="354" t="s">
        <v>4065</v>
      </c>
      <c r="B934" s="1392" t="s">
        <v>4066</v>
      </c>
      <c r="C934" s="311"/>
      <c r="D934" s="312"/>
      <c r="E934" s="311">
        <v>4</v>
      </c>
      <c r="F934" s="312">
        <v>6</v>
      </c>
      <c r="G934" s="372">
        <f t="shared" si="15"/>
        <v>4</v>
      </c>
      <c r="H934" s="833">
        <v>6</v>
      </c>
    </row>
    <row r="935" spans="1:8">
      <c r="A935" s="349" t="s">
        <v>4067</v>
      </c>
      <c r="B935" s="1391" t="s">
        <v>4917</v>
      </c>
      <c r="C935" s="311"/>
      <c r="D935" s="312"/>
      <c r="E935" s="311">
        <v>2</v>
      </c>
      <c r="F935" s="312">
        <v>2</v>
      </c>
      <c r="G935" s="372">
        <f t="shared" si="15"/>
        <v>2</v>
      </c>
      <c r="H935" s="833">
        <v>2</v>
      </c>
    </row>
    <row r="936" spans="1:8">
      <c r="A936" s="307" t="s">
        <v>4069</v>
      </c>
      <c r="B936" s="1357" t="s">
        <v>4070</v>
      </c>
      <c r="C936" s="311"/>
      <c r="D936" s="312"/>
      <c r="E936" s="311">
        <v>0</v>
      </c>
      <c r="F936" s="312">
        <v>1</v>
      </c>
      <c r="G936" s="372">
        <f t="shared" si="15"/>
        <v>0</v>
      </c>
      <c r="H936" s="833">
        <v>1</v>
      </c>
    </row>
    <row r="937" spans="1:8">
      <c r="A937" s="349" t="s">
        <v>4918</v>
      </c>
      <c r="B937" s="1391" t="s">
        <v>4919</v>
      </c>
      <c r="C937" s="311"/>
      <c r="D937" s="312"/>
      <c r="E937" s="311">
        <v>0</v>
      </c>
      <c r="F937" s="312">
        <v>1</v>
      </c>
      <c r="G937" s="372">
        <f t="shared" si="15"/>
        <v>0</v>
      </c>
      <c r="H937" s="833">
        <v>1</v>
      </c>
    </row>
    <row r="938" spans="1:8">
      <c r="A938" s="345" t="s">
        <v>4920</v>
      </c>
      <c r="B938" s="1390" t="s">
        <v>4921</v>
      </c>
      <c r="C938" s="311"/>
      <c r="D938" s="312"/>
      <c r="E938" s="311">
        <v>3</v>
      </c>
      <c r="F938" s="312">
        <v>6</v>
      </c>
      <c r="G938" s="372">
        <f t="shared" si="15"/>
        <v>3</v>
      </c>
      <c r="H938" s="833">
        <v>6</v>
      </c>
    </row>
    <row r="939" spans="1:8">
      <c r="A939" s="307" t="s">
        <v>4922</v>
      </c>
      <c r="B939" s="1357" t="s">
        <v>4923</v>
      </c>
      <c r="C939" s="311"/>
      <c r="D939" s="312"/>
      <c r="E939" s="311">
        <v>0</v>
      </c>
      <c r="F939" s="312">
        <v>1</v>
      </c>
      <c r="G939" s="372">
        <f t="shared" si="15"/>
        <v>0</v>
      </c>
      <c r="H939" s="833">
        <v>1</v>
      </c>
    </row>
    <row r="940" spans="1:8">
      <c r="A940" s="349" t="s">
        <v>4924</v>
      </c>
      <c r="B940" s="1391" t="s">
        <v>4925</v>
      </c>
      <c r="C940" s="311"/>
      <c r="D940" s="312"/>
      <c r="E940" s="311">
        <v>0</v>
      </c>
      <c r="F940" s="312">
        <v>2</v>
      </c>
      <c r="G940" s="372">
        <f t="shared" si="15"/>
        <v>0</v>
      </c>
      <c r="H940" s="833">
        <v>2</v>
      </c>
    </row>
    <row r="941" spans="1:8" ht="25.5">
      <c r="A941" s="349" t="s">
        <v>4926</v>
      </c>
      <c r="B941" s="1391" t="s">
        <v>4927</v>
      </c>
      <c r="C941" s="311"/>
      <c r="D941" s="312"/>
      <c r="E941" s="311">
        <v>0</v>
      </c>
      <c r="F941" s="312">
        <v>1</v>
      </c>
      <c r="G941" s="372">
        <f t="shared" si="15"/>
        <v>0</v>
      </c>
      <c r="H941" s="833">
        <v>1</v>
      </c>
    </row>
    <row r="942" spans="1:8" ht="25.5">
      <c r="A942" s="309" t="s">
        <v>4928</v>
      </c>
      <c r="B942" s="1397" t="s">
        <v>4929</v>
      </c>
      <c r="C942" s="311"/>
      <c r="D942" s="312"/>
      <c r="E942" s="311">
        <v>1</v>
      </c>
      <c r="F942" s="312">
        <v>1</v>
      </c>
      <c r="G942" s="372">
        <f t="shared" si="15"/>
        <v>1</v>
      </c>
      <c r="H942" s="833">
        <v>1</v>
      </c>
    </row>
    <row r="943" spans="1:8" ht="25.5">
      <c r="A943" s="307" t="s">
        <v>4930</v>
      </c>
      <c r="B943" s="1398" t="s">
        <v>4931</v>
      </c>
      <c r="C943" s="311"/>
      <c r="D943" s="312"/>
      <c r="E943" s="311">
        <v>0</v>
      </c>
      <c r="F943" s="312">
        <v>1</v>
      </c>
      <c r="G943" s="372">
        <f t="shared" si="15"/>
        <v>0</v>
      </c>
      <c r="H943" s="833">
        <v>1</v>
      </c>
    </row>
    <row r="944" spans="1:8" ht="38.25">
      <c r="A944" s="331" t="s">
        <v>4932</v>
      </c>
      <c r="B944" s="1399" t="s">
        <v>4933</v>
      </c>
      <c r="C944" s="311"/>
      <c r="D944" s="312"/>
      <c r="E944" s="311">
        <v>0</v>
      </c>
      <c r="F944" s="312">
        <v>1</v>
      </c>
      <c r="G944" s="372">
        <f t="shared" si="15"/>
        <v>0</v>
      </c>
      <c r="H944" s="833">
        <v>1</v>
      </c>
    </row>
    <row r="945" spans="1:8" ht="22.5" customHeight="1">
      <c r="A945" s="307" t="s">
        <v>4934</v>
      </c>
      <c r="B945" s="1382" t="s">
        <v>4935</v>
      </c>
      <c r="C945" s="311"/>
      <c r="D945" s="312"/>
      <c r="E945" s="311">
        <v>0</v>
      </c>
      <c r="F945" s="312">
        <v>1</v>
      </c>
      <c r="G945" s="372">
        <f t="shared" si="15"/>
        <v>0</v>
      </c>
      <c r="H945" s="833">
        <v>1</v>
      </c>
    </row>
    <row r="946" spans="1:8" ht="25.5">
      <c r="A946" s="324" t="s">
        <v>4936</v>
      </c>
      <c r="B946" s="1387" t="s">
        <v>4937</v>
      </c>
      <c r="C946" s="311"/>
      <c r="D946" s="312"/>
      <c r="E946" s="311">
        <v>0</v>
      </c>
      <c r="F946" s="312">
        <v>1</v>
      </c>
      <c r="G946" s="372">
        <f t="shared" si="15"/>
        <v>0</v>
      </c>
      <c r="H946" s="833">
        <v>1</v>
      </c>
    </row>
    <row r="947" spans="1:8" ht="24.75" customHeight="1">
      <c r="A947" s="307" t="s">
        <v>4938</v>
      </c>
      <c r="B947" s="322" t="s">
        <v>4939</v>
      </c>
      <c r="C947" s="311"/>
      <c r="D947" s="312"/>
      <c r="E947" s="311">
        <v>0</v>
      </c>
      <c r="F947" s="312">
        <v>3</v>
      </c>
      <c r="G947" s="372">
        <f t="shared" si="15"/>
        <v>0</v>
      </c>
      <c r="H947" s="833">
        <v>3</v>
      </c>
    </row>
    <row r="948" spans="1:8">
      <c r="A948" s="307" t="s">
        <v>4940</v>
      </c>
      <c r="B948" s="1357" t="s">
        <v>4941</v>
      </c>
      <c r="C948" s="311"/>
      <c r="D948" s="312"/>
      <c r="E948" s="311">
        <v>1</v>
      </c>
      <c r="F948" s="312">
        <v>1</v>
      </c>
      <c r="G948" s="372">
        <f t="shared" si="15"/>
        <v>1</v>
      </c>
      <c r="H948" s="833">
        <v>1</v>
      </c>
    </row>
    <row r="949" spans="1:8">
      <c r="A949" s="347" t="s">
        <v>4942</v>
      </c>
      <c r="B949" s="1383" t="s">
        <v>4943</v>
      </c>
      <c r="C949" s="311"/>
      <c r="D949" s="312"/>
      <c r="E949" s="311">
        <v>2</v>
      </c>
      <c r="F949" s="312">
        <v>1</v>
      </c>
      <c r="G949" s="372">
        <f t="shared" ref="G949:G1012" si="16">C949+E949</f>
        <v>2</v>
      </c>
      <c r="H949" s="833">
        <v>1</v>
      </c>
    </row>
    <row r="950" spans="1:8">
      <c r="A950" s="384" t="s">
        <v>4103</v>
      </c>
      <c r="B950" s="1372" t="s">
        <v>4944</v>
      </c>
      <c r="C950" s="311"/>
      <c r="D950" s="312"/>
      <c r="E950" s="311">
        <v>1</v>
      </c>
      <c r="F950" s="312">
        <v>1</v>
      </c>
      <c r="G950" s="372">
        <f t="shared" si="16"/>
        <v>1</v>
      </c>
      <c r="H950" s="833">
        <v>1</v>
      </c>
    </row>
    <row r="951" spans="1:8" ht="25.5">
      <c r="A951" s="347" t="s">
        <v>4945</v>
      </c>
      <c r="B951" s="1383" t="s">
        <v>4946</v>
      </c>
      <c r="C951" s="311"/>
      <c r="D951" s="312"/>
      <c r="E951" s="311">
        <v>0</v>
      </c>
      <c r="F951" s="312">
        <v>4</v>
      </c>
      <c r="G951" s="372">
        <f t="shared" si="16"/>
        <v>0</v>
      </c>
      <c r="H951" s="833">
        <v>4</v>
      </c>
    </row>
    <row r="952" spans="1:8" ht="25.5">
      <c r="A952" s="307" t="s">
        <v>4947</v>
      </c>
      <c r="B952" s="1357" t="s">
        <v>4948</v>
      </c>
      <c r="C952" s="311"/>
      <c r="D952" s="312"/>
      <c r="E952" s="311">
        <v>0</v>
      </c>
      <c r="F952" s="312">
        <v>2</v>
      </c>
      <c r="G952" s="372">
        <f t="shared" si="16"/>
        <v>0</v>
      </c>
      <c r="H952" s="833">
        <v>2</v>
      </c>
    </row>
    <row r="953" spans="1:8">
      <c r="A953" s="307" t="s">
        <v>4109</v>
      </c>
      <c r="B953" s="1357" t="s">
        <v>4949</v>
      </c>
      <c r="C953" s="311"/>
      <c r="D953" s="312"/>
      <c r="E953" s="311">
        <v>2</v>
      </c>
      <c r="F953" s="312">
        <v>4</v>
      </c>
      <c r="G953" s="372">
        <f t="shared" si="16"/>
        <v>2</v>
      </c>
      <c r="H953" s="833">
        <v>4</v>
      </c>
    </row>
    <row r="954" spans="1:8">
      <c r="A954" s="340" t="s">
        <v>4950</v>
      </c>
      <c r="B954" s="1390" t="s">
        <v>4951</v>
      </c>
      <c r="C954" s="311"/>
      <c r="D954" s="312"/>
      <c r="E954" s="311">
        <v>0</v>
      </c>
      <c r="F954" s="312">
        <v>4.8</v>
      </c>
      <c r="G954" s="372">
        <f t="shared" si="16"/>
        <v>0</v>
      </c>
      <c r="H954" s="833">
        <v>4.8</v>
      </c>
    </row>
    <row r="955" spans="1:8">
      <c r="A955" s="307" t="s">
        <v>4952</v>
      </c>
      <c r="B955" s="1357" t="s">
        <v>4953</v>
      </c>
      <c r="C955" s="311"/>
      <c r="D955" s="312"/>
      <c r="E955" s="311">
        <v>2</v>
      </c>
      <c r="F955" s="312">
        <v>10</v>
      </c>
      <c r="G955" s="372">
        <f t="shared" si="16"/>
        <v>2</v>
      </c>
      <c r="H955" s="833">
        <v>10</v>
      </c>
    </row>
    <row r="956" spans="1:8">
      <c r="A956" s="324" t="s">
        <v>4954</v>
      </c>
      <c r="B956" s="1389" t="s">
        <v>4955</v>
      </c>
      <c r="C956" s="311"/>
      <c r="D956" s="312"/>
      <c r="E956" s="311">
        <v>0</v>
      </c>
      <c r="F956" s="312">
        <v>4</v>
      </c>
      <c r="G956" s="372">
        <f t="shared" si="16"/>
        <v>0</v>
      </c>
      <c r="H956" s="833">
        <v>4</v>
      </c>
    </row>
    <row r="957" spans="1:8">
      <c r="A957" s="412" t="s">
        <v>4956</v>
      </c>
      <c r="B957" s="413" t="s">
        <v>4957</v>
      </c>
      <c r="C957" s="311"/>
      <c r="D957" s="312"/>
      <c r="E957" s="311">
        <v>0</v>
      </c>
      <c r="F957" s="312">
        <v>6</v>
      </c>
      <c r="G957" s="372">
        <f t="shared" si="16"/>
        <v>0</v>
      </c>
      <c r="H957" s="833">
        <v>6</v>
      </c>
    </row>
    <row r="958" spans="1:8">
      <c r="A958" s="307" t="s">
        <v>4958</v>
      </c>
      <c r="B958" s="1357" t="s">
        <v>4959</v>
      </c>
      <c r="C958" s="311"/>
      <c r="D958" s="312"/>
      <c r="E958" s="311">
        <v>1</v>
      </c>
      <c r="F958" s="312">
        <v>4</v>
      </c>
      <c r="G958" s="372">
        <f t="shared" si="16"/>
        <v>1</v>
      </c>
      <c r="H958" s="833">
        <v>4</v>
      </c>
    </row>
    <row r="959" spans="1:8" ht="25.5">
      <c r="A959" s="307" t="s">
        <v>4960</v>
      </c>
      <c r="B959" s="1357" t="s">
        <v>4961</v>
      </c>
      <c r="C959" s="311"/>
      <c r="D959" s="312"/>
      <c r="E959" s="311">
        <v>0</v>
      </c>
      <c r="F959" s="312">
        <v>6</v>
      </c>
      <c r="G959" s="372">
        <f t="shared" si="16"/>
        <v>0</v>
      </c>
      <c r="H959" s="833">
        <v>6</v>
      </c>
    </row>
    <row r="960" spans="1:8">
      <c r="A960" s="324" t="s">
        <v>4678</v>
      </c>
      <c r="B960" s="1387" t="s">
        <v>4679</v>
      </c>
      <c r="C960" s="311"/>
      <c r="D960" s="312"/>
      <c r="E960" s="311">
        <v>0</v>
      </c>
      <c r="F960" s="312">
        <v>1</v>
      </c>
      <c r="G960" s="372">
        <f t="shared" si="16"/>
        <v>0</v>
      </c>
      <c r="H960" s="833">
        <v>1</v>
      </c>
    </row>
    <row r="961" spans="1:8" ht="25.5">
      <c r="A961" s="340" t="s">
        <v>4962</v>
      </c>
      <c r="B961" s="1390" t="s">
        <v>4963</v>
      </c>
      <c r="C961" s="311"/>
      <c r="D961" s="312"/>
      <c r="E961" s="311">
        <v>0</v>
      </c>
      <c r="F961" s="312">
        <v>1</v>
      </c>
      <c r="G961" s="372">
        <f t="shared" si="16"/>
        <v>0</v>
      </c>
      <c r="H961" s="833">
        <v>1</v>
      </c>
    </row>
    <row r="962" spans="1:8">
      <c r="A962" s="307" t="s">
        <v>4964</v>
      </c>
      <c r="B962" s="1357" t="s">
        <v>4965</v>
      </c>
      <c r="C962" s="311"/>
      <c r="D962" s="312"/>
      <c r="E962" s="311">
        <v>0</v>
      </c>
      <c r="F962" s="312">
        <v>1</v>
      </c>
      <c r="G962" s="372">
        <f t="shared" si="16"/>
        <v>0</v>
      </c>
      <c r="H962" s="833">
        <v>1</v>
      </c>
    </row>
    <row r="963" spans="1:8">
      <c r="A963" s="340" t="s">
        <v>4966</v>
      </c>
      <c r="B963" s="1390" t="s">
        <v>4967</v>
      </c>
      <c r="C963" s="311"/>
      <c r="D963" s="312"/>
      <c r="E963" s="311">
        <v>0</v>
      </c>
      <c r="F963" s="312">
        <v>1</v>
      </c>
      <c r="G963" s="372">
        <f t="shared" si="16"/>
        <v>0</v>
      </c>
      <c r="H963" s="833">
        <v>1</v>
      </c>
    </row>
    <row r="964" spans="1:8" ht="15.75" customHeight="1">
      <c r="A964" s="345" t="s">
        <v>4968</v>
      </c>
      <c r="B964" s="1390" t="s">
        <v>4969</v>
      </c>
      <c r="C964" s="311"/>
      <c r="D964" s="312"/>
      <c r="E964" s="311">
        <v>0</v>
      </c>
      <c r="F964" s="312">
        <v>1</v>
      </c>
      <c r="G964" s="372">
        <f t="shared" si="16"/>
        <v>0</v>
      </c>
      <c r="H964" s="833">
        <v>1</v>
      </c>
    </row>
    <row r="965" spans="1:8" ht="15.75" customHeight="1">
      <c r="A965" s="345" t="s">
        <v>4970</v>
      </c>
      <c r="B965" s="1390" t="s">
        <v>4971</v>
      </c>
      <c r="C965" s="311"/>
      <c r="D965" s="312"/>
      <c r="E965" s="311">
        <v>0</v>
      </c>
      <c r="F965" s="312">
        <v>1</v>
      </c>
      <c r="G965" s="372">
        <f t="shared" si="16"/>
        <v>0</v>
      </c>
      <c r="H965" s="833">
        <v>1</v>
      </c>
    </row>
    <row r="966" spans="1:8">
      <c r="A966" s="345" t="s">
        <v>4972</v>
      </c>
      <c r="B966" s="1390" t="s">
        <v>4973</v>
      </c>
      <c r="C966" s="311"/>
      <c r="D966" s="312"/>
      <c r="E966" s="311">
        <v>0</v>
      </c>
      <c r="F966" s="312">
        <v>1</v>
      </c>
      <c r="G966" s="372">
        <f t="shared" si="16"/>
        <v>0</v>
      </c>
      <c r="H966" s="833">
        <v>1</v>
      </c>
    </row>
    <row r="967" spans="1:8">
      <c r="A967" s="331" t="s">
        <v>4974</v>
      </c>
      <c r="B967" s="1399" t="s">
        <v>4975</v>
      </c>
      <c r="C967" s="311"/>
      <c r="D967" s="312"/>
      <c r="E967" s="311">
        <v>0</v>
      </c>
      <c r="F967" s="312">
        <v>1</v>
      </c>
      <c r="G967" s="372">
        <f t="shared" si="16"/>
        <v>0</v>
      </c>
      <c r="H967" s="833">
        <v>1</v>
      </c>
    </row>
    <row r="968" spans="1:8">
      <c r="A968" s="336" t="s">
        <v>4976</v>
      </c>
      <c r="B968" s="1380" t="s">
        <v>4977</v>
      </c>
      <c r="C968" s="311"/>
      <c r="D968" s="312"/>
      <c r="E968" s="311">
        <v>0</v>
      </c>
      <c r="F968" s="312">
        <v>1</v>
      </c>
      <c r="G968" s="372">
        <f t="shared" si="16"/>
        <v>0</v>
      </c>
      <c r="H968" s="833">
        <v>1</v>
      </c>
    </row>
    <row r="969" spans="1:8">
      <c r="A969" s="336" t="s">
        <v>4978</v>
      </c>
      <c r="B969" s="1380" t="s">
        <v>4979</v>
      </c>
      <c r="C969" s="311"/>
      <c r="D969" s="312"/>
      <c r="E969" s="311">
        <v>0</v>
      </c>
      <c r="F969" s="312">
        <v>1</v>
      </c>
      <c r="G969" s="372">
        <f t="shared" si="16"/>
        <v>0</v>
      </c>
      <c r="H969" s="833">
        <v>1</v>
      </c>
    </row>
    <row r="970" spans="1:8" ht="25.5">
      <c r="A970" s="336" t="s">
        <v>4980</v>
      </c>
      <c r="B970" s="1380" t="s">
        <v>4981</v>
      </c>
      <c r="C970" s="311"/>
      <c r="D970" s="312"/>
      <c r="E970" s="311">
        <v>0</v>
      </c>
      <c r="F970" s="312">
        <v>2</v>
      </c>
      <c r="G970" s="372">
        <f t="shared" si="16"/>
        <v>0</v>
      </c>
      <c r="H970" s="833">
        <v>2</v>
      </c>
    </row>
    <row r="971" spans="1:8">
      <c r="A971" s="336" t="s">
        <v>4982</v>
      </c>
      <c r="B971" s="1380" t="s">
        <v>4983</v>
      </c>
      <c r="C971" s="311"/>
      <c r="D971" s="312"/>
      <c r="E971" s="311">
        <v>1</v>
      </c>
      <c r="F971" s="312">
        <v>6</v>
      </c>
      <c r="G971" s="372">
        <f t="shared" si="16"/>
        <v>1</v>
      </c>
      <c r="H971" s="833">
        <v>6</v>
      </c>
    </row>
    <row r="972" spans="1:8">
      <c r="A972" s="336" t="s">
        <v>4984</v>
      </c>
      <c r="B972" s="1380" t="s">
        <v>4985</v>
      </c>
      <c r="C972" s="311"/>
      <c r="D972" s="312"/>
      <c r="E972" s="311">
        <v>0</v>
      </c>
      <c r="F972" s="312">
        <v>1</v>
      </c>
      <c r="G972" s="372">
        <f t="shared" si="16"/>
        <v>0</v>
      </c>
      <c r="H972" s="833">
        <v>1</v>
      </c>
    </row>
    <row r="973" spans="1:8">
      <c r="A973" s="336" t="s">
        <v>4986</v>
      </c>
      <c r="B973" s="411" t="s">
        <v>4987</v>
      </c>
      <c r="C973" s="311"/>
      <c r="D973" s="312"/>
      <c r="E973" s="311">
        <v>0</v>
      </c>
      <c r="F973" s="312">
        <v>1</v>
      </c>
      <c r="G973" s="372">
        <f t="shared" si="16"/>
        <v>0</v>
      </c>
      <c r="H973" s="833">
        <v>1</v>
      </c>
    </row>
    <row r="974" spans="1:8">
      <c r="A974" s="336" t="s">
        <v>4988</v>
      </c>
      <c r="B974" s="1380" t="s">
        <v>4989</v>
      </c>
      <c r="C974" s="311"/>
      <c r="D974" s="312"/>
      <c r="E974" s="311">
        <v>0</v>
      </c>
      <c r="F974" s="312">
        <v>1</v>
      </c>
      <c r="G974" s="372">
        <f t="shared" si="16"/>
        <v>0</v>
      </c>
      <c r="H974" s="833">
        <v>1</v>
      </c>
    </row>
    <row r="975" spans="1:8">
      <c r="A975" s="324" t="s">
        <v>4990</v>
      </c>
      <c r="B975" s="1389" t="s">
        <v>4991</v>
      </c>
      <c r="C975" s="311"/>
      <c r="D975" s="312"/>
      <c r="E975" s="311">
        <v>0</v>
      </c>
      <c r="F975" s="312">
        <v>1</v>
      </c>
      <c r="G975" s="372">
        <f t="shared" si="16"/>
        <v>0</v>
      </c>
      <c r="H975" s="833">
        <v>1</v>
      </c>
    </row>
    <row r="976" spans="1:8">
      <c r="A976" s="336" t="s">
        <v>4992</v>
      </c>
      <c r="B976" s="1380" t="s">
        <v>4993</v>
      </c>
      <c r="C976" s="311"/>
      <c r="D976" s="312"/>
      <c r="E976" s="311">
        <v>0</v>
      </c>
      <c r="F976" s="312">
        <v>1</v>
      </c>
      <c r="G976" s="372">
        <f t="shared" si="16"/>
        <v>0</v>
      </c>
      <c r="H976" s="833">
        <v>1</v>
      </c>
    </row>
    <row r="977" spans="1:8" ht="25.5">
      <c r="A977" s="336" t="s">
        <v>4994</v>
      </c>
      <c r="B977" s="1380" t="s">
        <v>4995</v>
      </c>
      <c r="C977" s="311"/>
      <c r="D977" s="312"/>
      <c r="E977" s="311">
        <v>0</v>
      </c>
      <c r="F977" s="312">
        <v>1</v>
      </c>
      <c r="G977" s="372">
        <f t="shared" si="16"/>
        <v>0</v>
      </c>
      <c r="H977" s="833">
        <v>1</v>
      </c>
    </row>
    <row r="978" spans="1:8" ht="14.25" customHeight="1">
      <c r="A978" s="336" t="s">
        <v>4996</v>
      </c>
      <c r="B978" s="1380" t="s">
        <v>4997</v>
      </c>
      <c r="C978" s="311"/>
      <c r="D978" s="312"/>
      <c r="E978" s="311">
        <v>0</v>
      </c>
      <c r="F978" s="312">
        <v>1</v>
      </c>
      <c r="G978" s="372">
        <f t="shared" si="16"/>
        <v>0</v>
      </c>
      <c r="H978" s="833">
        <v>1</v>
      </c>
    </row>
    <row r="979" spans="1:8" ht="14.25" customHeight="1">
      <c r="A979" s="336" t="s">
        <v>4998</v>
      </c>
      <c r="B979" s="1380" t="s">
        <v>4999</v>
      </c>
      <c r="C979" s="311"/>
      <c r="D979" s="312"/>
      <c r="E979" s="311">
        <v>0</v>
      </c>
      <c r="F979" s="312">
        <v>1</v>
      </c>
      <c r="G979" s="372">
        <f t="shared" si="16"/>
        <v>0</v>
      </c>
      <c r="H979" s="833">
        <v>1</v>
      </c>
    </row>
    <row r="980" spans="1:8">
      <c r="A980" s="336" t="s">
        <v>5000</v>
      </c>
      <c r="B980" s="1380" t="s">
        <v>5001</v>
      </c>
      <c r="C980" s="311"/>
      <c r="D980" s="312"/>
      <c r="E980" s="311">
        <v>0</v>
      </c>
      <c r="F980" s="312">
        <v>1</v>
      </c>
      <c r="G980" s="372">
        <f t="shared" si="16"/>
        <v>0</v>
      </c>
      <c r="H980" s="833">
        <v>1</v>
      </c>
    </row>
    <row r="981" spans="1:8">
      <c r="A981" s="336" t="s">
        <v>5002</v>
      </c>
      <c r="B981" s="1380" t="s">
        <v>5003</v>
      </c>
      <c r="C981" s="311"/>
      <c r="D981" s="312"/>
      <c r="E981" s="311">
        <v>0</v>
      </c>
      <c r="F981" s="312">
        <v>1</v>
      </c>
      <c r="G981" s="372">
        <f t="shared" si="16"/>
        <v>0</v>
      </c>
      <c r="H981" s="833">
        <v>1</v>
      </c>
    </row>
    <row r="982" spans="1:8">
      <c r="A982" s="336" t="s">
        <v>5004</v>
      </c>
      <c r="B982" s="1380" t="s">
        <v>5005</v>
      </c>
      <c r="C982" s="311"/>
      <c r="D982" s="312"/>
      <c r="E982" s="311">
        <v>1</v>
      </c>
      <c r="F982" s="312">
        <v>1</v>
      </c>
      <c r="G982" s="372">
        <f t="shared" si="16"/>
        <v>1</v>
      </c>
      <c r="H982" s="833">
        <v>1</v>
      </c>
    </row>
    <row r="983" spans="1:8">
      <c r="A983" s="336" t="s">
        <v>5006</v>
      </c>
      <c r="B983" s="1380" t="s">
        <v>5007</v>
      </c>
      <c r="C983" s="311"/>
      <c r="D983" s="312"/>
      <c r="E983" s="311">
        <v>0</v>
      </c>
      <c r="F983" s="312">
        <v>2.4</v>
      </c>
      <c r="G983" s="372">
        <f t="shared" si="16"/>
        <v>0</v>
      </c>
      <c r="H983" s="833">
        <v>2.4</v>
      </c>
    </row>
    <row r="984" spans="1:8">
      <c r="A984" s="336" t="s">
        <v>5008</v>
      </c>
      <c r="B984" s="1380" t="s">
        <v>5009</v>
      </c>
      <c r="C984" s="311"/>
      <c r="D984" s="312"/>
      <c r="E984" s="311">
        <v>1</v>
      </c>
      <c r="F984" s="312">
        <v>1.2</v>
      </c>
      <c r="G984" s="372">
        <f t="shared" si="16"/>
        <v>1</v>
      </c>
      <c r="H984" s="833">
        <v>1.2</v>
      </c>
    </row>
    <row r="985" spans="1:8">
      <c r="A985" s="307" t="s">
        <v>5010</v>
      </c>
      <c r="B985" s="1398" t="s">
        <v>5011</v>
      </c>
      <c r="C985" s="311"/>
      <c r="D985" s="312"/>
      <c r="E985" s="311">
        <v>0</v>
      </c>
      <c r="F985" s="312">
        <v>2.4</v>
      </c>
      <c r="G985" s="372">
        <f t="shared" si="16"/>
        <v>0</v>
      </c>
      <c r="H985" s="833">
        <v>2.4</v>
      </c>
    </row>
    <row r="986" spans="1:8" ht="13.5" customHeight="1">
      <c r="A986" s="324" t="s">
        <v>5012</v>
      </c>
      <c r="B986" s="1389" t="s">
        <v>5013</v>
      </c>
      <c r="C986" s="311"/>
      <c r="D986" s="312"/>
      <c r="E986" s="311">
        <v>0</v>
      </c>
      <c r="F986" s="312">
        <v>1</v>
      </c>
      <c r="G986" s="372">
        <f t="shared" si="16"/>
        <v>0</v>
      </c>
      <c r="H986" s="833">
        <v>1</v>
      </c>
    </row>
    <row r="987" spans="1:8">
      <c r="A987" s="336" t="s">
        <v>5014</v>
      </c>
      <c r="B987" s="1380" t="s">
        <v>5015</v>
      </c>
      <c r="C987" s="311"/>
      <c r="D987" s="312"/>
      <c r="E987" s="311">
        <v>5</v>
      </c>
      <c r="F987" s="312">
        <v>24</v>
      </c>
      <c r="G987" s="372">
        <f t="shared" si="16"/>
        <v>5</v>
      </c>
      <c r="H987" s="833">
        <v>24</v>
      </c>
    </row>
    <row r="988" spans="1:8" ht="25.5">
      <c r="A988" s="336" t="s">
        <v>5016</v>
      </c>
      <c r="B988" s="1380" t="s">
        <v>5017</v>
      </c>
      <c r="C988" s="311"/>
      <c r="D988" s="312"/>
      <c r="E988" s="311">
        <v>0</v>
      </c>
      <c r="F988" s="312">
        <v>1</v>
      </c>
      <c r="G988" s="372">
        <f t="shared" si="16"/>
        <v>0</v>
      </c>
      <c r="H988" s="833">
        <v>1</v>
      </c>
    </row>
    <row r="989" spans="1:8" ht="13.5" customHeight="1">
      <c r="A989" s="384" t="s">
        <v>5018</v>
      </c>
      <c r="B989" s="1372" t="s">
        <v>5019</v>
      </c>
      <c r="C989" s="311"/>
      <c r="D989" s="312"/>
      <c r="E989" s="311">
        <v>0</v>
      </c>
      <c r="F989" s="312">
        <v>1</v>
      </c>
      <c r="G989" s="372">
        <f t="shared" si="16"/>
        <v>0</v>
      </c>
      <c r="H989" s="833">
        <v>1</v>
      </c>
    </row>
    <row r="990" spans="1:8">
      <c r="A990" s="326" t="s">
        <v>5020</v>
      </c>
      <c r="B990" s="1395" t="s">
        <v>5021</v>
      </c>
      <c r="C990" s="311"/>
      <c r="D990" s="312"/>
      <c r="E990" s="311">
        <v>0</v>
      </c>
      <c r="F990" s="312">
        <v>1</v>
      </c>
      <c r="G990" s="372">
        <f t="shared" si="16"/>
        <v>0</v>
      </c>
      <c r="H990" s="833">
        <v>1</v>
      </c>
    </row>
    <row r="991" spans="1:8">
      <c r="A991" s="336" t="s">
        <v>5022</v>
      </c>
      <c r="B991" s="1380" t="s">
        <v>5023</v>
      </c>
      <c r="C991" s="311"/>
      <c r="D991" s="312"/>
      <c r="E991" s="311">
        <v>13</v>
      </c>
      <c r="F991" s="312">
        <v>24</v>
      </c>
      <c r="G991" s="372">
        <f t="shared" si="16"/>
        <v>13</v>
      </c>
      <c r="H991" s="833">
        <v>24</v>
      </c>
    </row>
    <row r="992" spans="1:8">
      <c r="A992" s="309" t="s">
        <v>5024</v>
      </c>
      <c r="B992" s="1393" t="s">
        <v>5025</v>
      </c>
      <c r="C992" s="311"/>
      <c r="D992" s="312"/>
      <c r="E992" s="311">
        <v>1</v>
      </c>
      <c r="F992" s="312">
        <v>1</v>
      </c>
      <c r="G992" s="372">
        <f t="shared" si="16"/>
        <v>1</v>
      </c>
      <c r="H992" s="833">
        <v>1</v>
      </c>
    </row>
    <row r="993" spans="1:8">
      <c r="A993" s="336" t="s">
        <v>5026</v>
      </c>
      <c r="B993" s="1380" t="s">
        <v>5027</v>
      </c>
      <c r="C993" s="311"/>
      <c r="D993" s="312"/>
      <c r="E993" s="311">
        <v>0</v>
      </c>
      <c r="F993" s="312">
        <v>1</v>
      </c>
      <c r="G993" s="372">
        <f t="shared" si="16"/>
        <v>0</v>
      </c>
      <c r="H993" s="833">
        <v>1</v>
      </c>
    </row>
    <row r="994" spans="1:8">
      <c r="A994" s="414" t="s">
        <v>5028</v>
      </c>
      <c r="B994" s="1393" t="s">
        <v>5029</v>
      </c>
      <c r="C994" s="311"/>
      <c r="D994" s="312"/>
      <c r="E994" s="311">
        <v>0</v>
      </c>
      <c r="F994" s="312">
        <v>1.2</v>
      </c>
      <c r="G994" s="372">
        <f t="shared" si="16"/>
        <v>0</v>
      </c>
      <c r="H994" s="833">
        <v>1.2</v>
      </c>
    </row>
    <row r="995" spans="1:8">
      <c r="A995" s="415" t="s">
        <v>5030</v>
      </c>
      <c r="B995" s="1395" t="s">
        <v>5031</v>
      </c>
      <c r="C995" s="311"/>
      <c r="D995" s="312"/>
      <c r="E995" s="311">
        <v>0</v>
      </c>
      <c r="F995" s="312">
        <v>1</v>
      </c>
      <c r="G995" s="372">
        <f t="shared" si="16"/>
        <v>0</v>
      </c>
      <c r="H995" s="833">
        <v>1</v>
      </c>
    </row>
    <row r="996" spans="1:8" ht="25.5">
      <c r="A996" s="307" t="s">
        <v>5032</v>
      </c>
      <c r="B996" s="1398" t="s">
        <v>5033</v>
      </c>
      <c r="C996" s="311"/>
      <c r="D996" s="312"/>
      <c r="E996" s="311">
        <v>1</v>
      </c>
      <c r="F996" s="312">
        <v>1</v>
      </c>
      <c r="G996" s="372">
        <f t="shared" si="16"/>
        <v>1</v>
      </c>
      <c r="H996" s="833">
        <v>1</v>
      </c>
    </row>
    <row r="997" spans="1:8">
      <c r="A997" s="309" t="s">
        <v>5034</v>
      </c>
      <c r="B997" s="1393" t="s">
        <v>5035</v>
      </c>
      <c r="C997" s="311"/>
      <c r="D997" s="312"/>
      <c r="E997" s="311">
        <v>0</v>
      </c>
      <c r="F997" s="312">
        <v>1.2</v>
      </c>
      <c r="G997" s="372">
        <f t="shared" si="16"/>
        <v>0</v>
      </c>
      <c r="H997" s="833">
        <v>1.2</v>
      </c>
    </row>
    <row r="998" spans="1:8">
      <c r="A998" s="336" t="s">
        <v>5036</v>
      </c>
      <c r="B998" s="1380" t="s">
        <v>5037</v>
      </c>
      <c r="C998" s="311"/>
      <c r="D998" s="312"/>
      <c r="E998" s="311">
        <v>0</v>
      </c>
      <c r="F998" s="312">
        <v>1.2</v>
      </c>
      <c r="G998" s="372">
        <f t="shared" si="16"/>
        <v>0</v>
      </c>
      <c r="H998" s="833">
        <v>1.2</v>
      </c>
    </row>
    <row r="999" spans="1:8" ht="25.5">
      <c r="A999" s="307" t="s">
        <v>4131</v>
      </c>
      <c r="B999" s="1398" t="s">
        <v>4132</v>
      </c>
      <c r="C999" s="311"/>
      <c r="D999" s="312"/>
      <c r="E999" s="311">
        <v>0</v>
      </c>
      <c r="F999" s="312">
        <v>1</v>
      </c>
      <c r="G999" s="372">
        <f t="shared" si="16"/>
        <v>0</v>
      </c>
      <c r="H999" s="833">
        <v>1</v>
      </c>
    </row>
    <row r="1000" spans="1:8">
      <c r="A1000" s="307" t="s">
        <v>5038</v>
      </c>
      <c r="B1000" s="1357" t="s">
        <v>5039</v>
      </c>
      <c r="C1000" s="311"/>
      <c r="D1000" s="312"/>
      <c r="E1000" s="311">
        <v>0</v>
      </c>
      <c r="F1000" s="312">
        <v>1</v>
      </c>
      <c r="G1000" s="372">
        <f t="shared" si="16"/>
        <v>0</v>
      </c>
      <c r="H1000" s="833">
        <v>1</v>
      </c>
    </row>
    <row r="1001" spans="1:8">
      <c r="A1001" s="307" t="s">
        <v>5040</v>
      </c>
      <c r="B1001" s="1357" t="s">
        <v>5041</v>
      </c>
      <c r="C1001" s="311"/>
      <c r="D1001" s="312"/>
      <c r="E1001" s="311">
        <v>0</v>
      </c>
      <c r="F1001" s="312">
        <v>1.2</v>
      </c>
      <c r="G1001" s="372">
        <f t="shared" si="16"/>
        <v>0</v>
      </c>
      <c r="H1001" s="833">
        <v>1.2</v>
      </c>
    </row>
    <row r="1002" spans="1:8">
      <c r="A1002" s="307" t="s">
        <v>5042</v>
      </c>
      <c r="B1002" s="1357" t="s">
        <v>5043</v>
      </c>
      <c r="C1002" s="311"/>
      <c r="D1002" s="312"/>
      <c r="E1002" s="501">
        <v>1</v>
      </c>
      <c r="F1002" s="502">
        <v>7.1999999999999993</v>
      </c>
      <c r="G1002" s="372">
        <f t="shared" si="16"/>
        <v>1</v>
      </c>
      <c r="H1002" s="833">
        <v>7.1999999999999993</v>
      </c>
    </row>
    <row r="1003" spans="1:8">
      <c r="A1003" s="307" t="s">
        <v>5044</v>
      </c>
      <c r="B1003" s="1357" t="s">
        <v>5045</v>
      </c>
      <c r="C1003" s="311"/>
      <c r="D1003" s="312"/>
      <c r="E1003" s="501">
        <v>0</v>
      </c>
      <c r="F1003" s="312">
        <v>1</v>
      </c>
      <c r="G1003" s="372">
        <f t="shared" si="16"/>
        <v>0</v>
      </c>
      <c r="H1003" s="833">
        <v>1</v>
      </c>
    </row>
    <row r="1004" spans="1:8">
      <c r="A1004" s="318" t="s">
        <v>5046</v>
      </c>
      <c r="B1004" s="1400" t="s">
        <v>5047</v>
      </c>
      <c r="C1004" s="311"/>
      <c r="D1004" s="312"/>
      <c r="E1004" s="501">
        <v>0</v>
      </c>
      <c r="F1004" s="312">
        <v>1</v>
      </c>
      <c r="G1004" s="372">
        <f t="shared" si="16"/>
        <v>0</v>
      </c>
      <c r="H1004" s="833">
        <v>1</v>
      </c>
    </row>
    <row r="1005" spans="1:8">
      <c r="A1005" s="307" t="s">
        <v>5048</v>
      </c>
      <c r="B1005" s="1357" t="s">
        <v>5049</v>
      </c>
      <c r="C1005" s="311"/>
      <c r="D1005" s="312"/>
      <c r="E1005" s="501">
        <v>9</v>
      </c>
      <c r="F1005" s="502">
        <v>8.4</v>
      </c>
      <c r="G1005" s="372">
        <f t="shared" si="16"/>
        <v>9</v>
      </c>
      <c r="H1005" s="833">
        <v>8.4</v>
      </c>
    </row>
    <row r="1006" spans="1:8">
      <c r="A1006" s="307" t="s">
        <v>5050</v>
      </c>
      <c r="B1006" s="1357" t="s">
        <v>5051</v>
      </c>
      <c r="C1006" s="311"/>
      <c r="D1006" s="312"/>
      <c r="E1006" s="501">
        <v>0</v>
      </c>
      <c r="F1006" s="312">
        <v>1</v>
      </c>
      <c r="G1006" s="372">
        <f t="shared" si="16"/>
        <v>0</v>
      </c>
      <c r="H1006" s="833">
        <v>1</v>
      </c>
    </row>
    <row r="1007" spans="1:8">
      <c r="A1007" s="326" t="s">
        <v>5052</v>
      </c>
      <c r="B1007" s="1397" t="s">
        <v>5053</v>
      </c>
      <c r="C1007" s="311"/>
      <c r="D1007" s="312"/>
      <c r="E1007" s="501">
        <v>0</v>
      </c>
      <c r="F1007" s="312">
        <v>1</v>
      </c>
      <c r="G1007" s="372">
        <f t="shared" si="16"/>
        <v>0</v>
      </c>
      <c r="H1007" s="833">
        <v>1</v>
      </c>
    </row>
    <row r="1008" spans="1:8" ht="25.5">
      <c r="A1008" s="309" t="s">
        <v>5054</v>
      </c>
      <c r="B1008" s="1397" t="s">
        <v>5055</v>
      </c>
      <c r="C1008" s="311"/>
      <c r="D1008" s="312"/>
      <c r="E1008" s="501">
        <v>0</v>
      </c>
      <c r="F1008" s="312">
        <v>1</v>
      </c>
      <c r="G1008" s="372">
        <f t="shared" si="16"/>
        <v>0</v>
      </c>
      <c r="H1008" s="833">
        <v>1</v>
      </c>
    </row>
    <row r="1009" spans="1:8" ht="25.5">
      <c r="A1009" s="307" t="s">
        <v>5056</v>
      </c>
      <c r="B1009" s="1357" t="s">
        <v>5057</v>
      </c>
      <c r="C1009" s="311"/>
      <c r="D1009" s="312"/>
      <c r="E1009" s="501">
        <v>0</v>
      </c>
      <c r="F1009" s="312">
        <v>1</v>
      </c>
      <c r="G1009" s="372">
        <f t="shared" si="16"/>
        <v>0</v>
      </c>
      <c r="H1009" s="833">
        <v>1</v>
      </c>
    </row>
    <row r="1010" spans="1:8" ht="25.5">
      <c r="A1010" s="307" t="s">
        <v>5058</v>
      </c>
      <c r="B1010" s="1357" t="s">
        <v>5059</v>
      </c>
      <c r="C1010" s="311"/>
      <c r="D1010" s="312"/>
      <c r="E1010" s="501">
        <v>0</v>
      </c>
      <c r="F1010" s="312">
        <v>1</v>
      </c>
      <c r="G1010" s="372">
        <f t="shared" si="16"/>
        <v>0</v>
      </c>
      <c r="H1010" s="833">
        <v>1</v>
      </c>
    </row>
    <row r="1011" spans="1:8">
      <c r="A1011" s="307" t="s">
        <v>5060</v>
      </c>
      <c r="B1011" s="1357" t="s">
        <v>5061</v>
      </c>
      <c r="C1011" s="311"/>
      <c r="D1011" s="312"/>
      <c r="E1011" s="501">
        <v>0</v>
      </c>
      <c r="F1011" s="312">
        <v>1</v>
      </c>
      <c r="G1011" s="372">
        <f t="shared" si="16"/>
        <v>0</v>
      </c>
      <c r="H1011" s="833">
        <v>1</v>
      </c>
    </row>
    <row r="1012" spans="1:8">
      <c r="A1012" s="307" t="s">
        <v>5062</v>
      </c>
      <c r="B1012" s="1357" t="s">
        <v>5063</v>
      </c>
      <c r="C1012" s="311"/>
      <c r="D1012" s="312"/>
      <c r="E1012" s="501">
        <v>0</v>
      </c>
      <c r="F1012" s="312">
        <v>1</v>
      </c>
      <c r="G1012" s="372">
        <f t="shared" si="16"/>
        <v>0</v>
      </c>
      <c r="H1012" s="833">
        <v>1</v>
      </c>
    </row>
    <row r="1013" spans="1:8">
      <c r="A1013" s="326" t="s">
        <v>5064</v>
      </c>
      <c r="B1013" s="1397" t="s">
        <v>4156</v>
      </c>
      <c r="C1013" s="311"/>
      <c r="D1013" s="312"/>
      <c r="E1013" s="501">
        <v>0</v>
      </c>
      <c r="F1013" s="502">
        <v>1.2</v>
      </c>
      <c r="G1013" s="372">
        <f t="shared" ref="G1013:G1070" si="17">C1013+E1013</f>
        <v>0</v>
      </c>
      <c r="H1013" s="833">
        <v>1.2</v>
      </c>
    </row>
    <row r="1014" spans="1:8" ht="25.5">
      <c r="A1014" s="309" t="s">
        <v>5065</v>
      </c>
      <c r="B1014" s="1397" t="s">
        <v>5066</v>
      </c>
      <c r="C1014" s="311"/>
      <c r="D1014" s="312"/>
      <c r="E1014" s="501">
        <v>0</v>
      </c>
      <c r="F1014" s="502">
        <v>1.2</v>
      </c>
      <c r="G1014" s="372">
        <f t="shared" si="17"/>
        <v>0</v>
      </c>
      <c r="H1014" s="833">
        <v>1.2</v>
      </c>
    </row>
    <row r="1015" spans="1:8">
      <c r="A1015" s="309" t="s">
        <v>5067</v>
      </c>
      <c r="B1015" s="1397" t="s">
        <v>5068</v>
      </c>
      <c r="C1015" s="311"/>
      <c r="D1015" s="312"/>
      <c r="E1015" s="501">
        <v>0</v>
      </c>
      <c r="F1015" s="312">
        <v>1</v>
      </c>
      <c r="G1015" s="372">
        <f t="shared" si="17"/>
        <v>0</v>
      </c>
      <c r="H1015" s="833">
        <v>1</v>
      </c>
    </row>
    <row r="1016" spans="1:8" ht="25.5">
      <c r="A1016" s="307" t="s">
        <v>5069</v>
      </c>
      <c r="B1016" s="1357" t="s">
        <v>5070</v>
      </c>
      <c r="C1016" s="501"/>
      <c r="D1016" s="502"/>
      <c r="E1016" s="501">
        <v>0</v>
      </c>
      <c r="F1016" s="312">
        <v>1</v>
      </c>
      <c r="G1016" s="372">
        <f t="shared" si="17"/>
        <v>0</v>
      </c>
      <c r="H1016" s="833">
        <v>1</v>
      </c>
    </row>
    <row r="1017" spans="1:8" ht="25.5">
      <c r="A1017" s="307" t="s">
        <v>5071</v>
      </c>
      <c r="B1017" s="1357" t="s">
        <v>5072</v>
      </c>
      <c r="C1017" s="501"/>
      <c r="D1017" s="502"/>
      <c r="E1017" s="501">
        <v>0</v>
      </c>
      <c r="F1017" s="312">
        <v>1</v>
      </c>
      <c r="G1017" s="372">
        <f t="shared" si="17"/>
        <v>0</v>
      </c>
      <c r="H1017" s="833">
        <v>1</v>
      </c>
    </row>
    <row r="1018" spans="1:8" ht="25.5">
      <c r="A1018" s="307" t="s">
        <v>5073</v>
      </c>
      <c r="B1018" s="1357" t="s">
        <v>5074</v>
      </c>
      <c r="C1018" s="501"/>
      <c r="D1018" s="502"/>
      <c r="E1018" s="501">
        <v>0</v>
      </c>
      <c r="F1018" s="502">
        <v>1.2</v>
      </c>
      <c r="G1018" s="372">
        <f t="shared" si="17"/>
        <v>0</v>
      </c>
      <c r="H1018" s="833">
        <v>1.2</v>
      </c>
    </row>
    <row r="1019" spans="1:8">
      <c r="A1019" s="307" t="s">
        <v>5075</v>
      </c>
      <c r="B1019" s="1357" t="s">
        <v>5076</v>
      </c>
      <c r="C1019" s="501"/>
      <c r="D1019" s="502"/>
      <c r="E1019" s="501">
        <v>0</v>
      </c>
      <c r="F1019" s="502">
        <v>1.2</v>
      </c>
      <c r="G1019" s="372">
        <f t="shared" si="17"/>
        <v>0</v>
      </c>
      <c r="H1019" s="833">
        <v>1.2</v>
      </c>
    </row>
    <row r="1020" spans="1:8">
      <c r="A1020" s="307" t="s">
        <v>5077</v>
      </c>
      <c r="B1020" s="1357" t="s">
        <v>5078</v>
      </c>
      <c r="C1020" s="501"/>
      <c r="D1020" s="502"/>
      <c r="E1020" s="501">
        <v>0</v>
      </c>
      <c r="F1020" s="502">
        <v>1.2</v>
      </c>
      <c r="G1020" s="372">
        <f t="shared" si="17"/>
        <v>0</v>
      </c>
      <c r="H1020" s="833">
        <v>1.2</v>
      </c>
    </row>
    <row r="1021" spans="1:8">
      <c r="A1021" s="307" t="s">
        <v>5079</v>
      </c>
      <c r="B1021" s="1357" t="s">
        <v>5080</v>
      </c>
      <c r="C1021" s="501"/>
      <c r="D1021" s="502"/>
      <c r="E1021" s="501">
        <v>0</v>
      </c>
      <c r="F1021" s="312">
        <v>1</v>
      </c>
      <c r="G1021" s="372">
        <f t="shared" si="17"/>
        <v>0</v>
      </c>
      <c r="H1021" s="833">
        <v>1</v>
      </c>
    </row>
    <row r="1022" spans="1:8">
      <c r="A1022" s="307" t="s">
        <v>5081</v>
      </c>
      <c r="B1022" s="1357" t="s">
        <v>5082</v>
      </c>
      <c r="C1022" s="501"/>
      <c r="D1022" s="502"/>
      <c r="E1022" s="501">
        <v>0</v>
      </c>
      <c r="F1022" s="312">
        <v>1</v>
      </c>
      <c r="G1022" s="372">
        <f t="shared" si="17"/>
        <v>0</v>
      </c>
      <c r="H1022" s="833">
        <v>1</v>
      </c>
    </row>
    <row r="1023" spans="1:8">
      <c r="A1023" s="307" t="s">
        <v>5083</v>
      </c>
      <c r="B1023" s="1357" t="s">
        <v>5084</v>
      </c>
      <c r="C1023" s="501"/>
      <c r="D1023" s="502"/>
      <c r="E1023" s="501">
        <v>0</v>
      </c>
      <c r="F1023" s="502">
        <v>1.2</v>
      </c>
      <c r="G1023" s="372">
        <f t="shared" si="17"/>
        <v>0</v>
      </c>
      <c r="H1023" s="833">
        <v>1.2</v>
      </c>
    </row>
    <row r="1024" spans="1:8">
      <c r="A1024" s="307" t="s">
        <v>5085</v>
      </c>
      <c r="B1024" s="1357" t="s">
        <v>5086</v>
      </c>
      <c r="C1024" s="501"/>
      <c r="D1024" s="502"/>
      <c r="E1024" s="501">
        <v>0</v>
      </c>
      <c r="F1024" s="312">
        <v>1</v>
      </c>
      <c r="G1024" s="372">
        <f t="shared" si="17"/>
        <v>0</v>
      </c>
      <c r="H1024" s="833">
        <v>1</v>
      </c>
    </row>
    <row r="1025" spans="1:8">
      <c r="A1025" s="416" t="s">
        <v>5087</v>
      </c>
      <c r="B1025" s="1401" t="s">
        <v>5088</v>
      </c>
      <c r="C1025" s="501"/>
      <c r="D1025" s="502"/>
      <c r="E1025" s="501">
        <v>0</v>
      </c>
      <c r="F1025" s="502">
        <v>1.2</v>
      </c>
      <c r="G1025" s="372">
        <f t="shared" si="17"/>
        <v>0</v>
      </c>
      <c r="H1025" s="833">
        <v>1.2</v>
      </c>
    </row>
    <row r="1026" spans="1:8">
      <c r="A1026" s="309" t="s">
        <v>5089</v>
      </c>
      <c r="B1026" s="1402" t="s">
        <v>5090</v>
      </c>
      <c r="C1026" s="501"/>
      <c r="D1026" s="502"/>
      <c r="E1026" s="501">
        <v>0</v>
      </c>
      <c r="F1026" s="312">
        <v>1</v>
      </c>
      <c r="G1026" s="372">
        <f t="shared" si="17"/>
        <v>0</v>
      </c>
      <c r="H1026" s="833">
        <v>1</v>
      </c>
    </row>
    <row r="1027" spans="1:8">
      <c r="A1027" s="363" t="s">
        <v>5091</v>
      </c>
      <c r="B1027" s="1382" t="s">
        <v>5092</v>
      </c>
      <c r="C1027" s="501"/>
      <c r="D1027" s="502"/>
      <c r="E1027" s="501">
        <v>4</v>
      </c>
      <c r="F1027" s="502">
        <v>7.1999999999999993</v>
      </c>
      <c r="G1027" s="372">
        <f t="shared" si="17"/>
        <v>4</v>
      </c>
      <c r="H1027" s="833">
        <v>7.1999999999999993</v>
      </c>
    </row>
    <row r="1028" spans="1:8">
      <c r="A1028" s="358" t="s">
        <v>5093</v>
      </c>
      <c r="B1028" s="1382" t="s">
        <v>5094</v>
      </c>
      <c r="C1028" s="501"/>
      <c r="D1028" s="502"/>
      <c r="E1028" s="501">
        <v>0</v>
      </c>
      <c r="F1028" s="312">
        <v>1</v>
      </c>
      <c r="G1028" s="372">
        <f t="shared" si="17"/>
        <v>0</v>
      </c>
      <c r="H1028" s="833">
        <v>1</v>
      </c>
    </row>
    <row r="1029" spans="1:8">
      <c r="A1029" s="309" t="s">
        <v>5095</v>
      </c>
      <c r="B1029" s="1397" t="s">
        <v>5096</v>
      </c>
      <c r="C1029" s="501"/>
      <c r="D1029" s="502"/>
      <c r="E1029" s="501">
        <v>1</v>
      </c>
      <c r="F1029" s="312">
        <v>1</v>
      </c>
      <c r="G1029" s="372">
        <f t="shared" si="17"/>
        <v>1</v>
      </c>
      <c r="H1029" s="833">
        <v>1</v>
      </c>
    </row>
    <row r="1030" spans="1:8">
      <c r="A1030" s="307" t="s">
        <v>5097</v>
      </c>
      <c r="B1030" s="1357" t="s">
        <v>5098</v>
      </c>
      <c r="C1030" s="501"/>
      <c r="D1030" s="502"/>
      <c r="E1030" s="501">
        <v>1</v>
      </c>
      <c r="F1030" s="502">
        <v>1.2</v>
      </c>
      <c r="G1030" s="372">
        <f t="shared" si="17"/>
        <v>1</v>
      </c>
      <c r="H1030" s="833">
        <v>1.2</v>
      </c>
    </row>
    <row r="1031" spans="1:8">
      <c r="A1031" s="309" t="s">
        <v>5099</v>
      </c>
      <c r="B1031" s="1403" t="s">
        <v>5100</v>
      </c>
      <c r="C1031" s="501"/>
      <c r="D1031" s="502"/>
      <c r="E1031" s="501">
        <v>0</v>
      </c>
      <c r="F1031" s="502">
        <v>1.2</v>
      </c>
      <c r="G1031" s="372">
        <f t="shared" si="17"/>
        <v>0</v>
      </c>
      <c r="H1031" s="833">
        <v>1.2</v>
      </c>
    </row>
    <row r="1032" spans="1:8">
      <c r="A1032" s="309" t="s">
        <v>5101</v>
      </c>
      <c r="B1032" s="1397" t="s">
        <v>5102</v>
      </c>
      <c r="C1032" s="501"/>
      <c r="D1032" s="502"/>
      <c r="E1032" s="501">
        <v>0</v>
      </c>
      <c r="F1032" s="312">
        <v>1</v>
      </c>
      <c r="G1032" s="372">
        <f t="shared" si="17"/>
        <v>0</v>
      </c>
      <c r="H1032" s="833">
        <v>1</v>
      </c>
    </row>
    <row r="1033" spans="1:8">
      <c r="A1033" s="309" t="s">
        <v>5103</v>
      </c>
      <c r="B1033" s="1397" t="s">
        <v>5104</v>
      </c>
      <c r="C1033" s="501"/>
      <c r="D1033" s="502"/>
      <c r="E1033" s="501">
        <v>0</v>
      </c>
      <c r="F1033" s="502">
        <v>2.4</v>
      </c>
      <c r="G1033" s="372">
        <f t="shared" si="17"/>
        <v>0</v>
      </c>
      <c r="H1033" s="833">
        <v>2.4</v>
      </c>
    </row>
    <row r="1034" spans="1:8">
      <c r="A1034" s="307" t="s">
        <v>5105</v>
      </c>
      <c r="B1034" s="1357" t="s">
        <v>5106</v>
      </c>
      <c r="C1034" s="501"/>
      <c r="D1034" s="502"/>
      <c r="E1034" s="501">
        <v>0</v>
      </c>
      <c r="F1034" s="502">
        <v>1.2</v>
      </c>
      <c r="G1034" s="372">
        <f t="shared" si="17"/>
        <v>0</v>
      </c>
      <c r="H1034" s="833">
        <v>1.2</v>
      </c>
    </row>
    <row r="1035" spans="1:8">
      <c r="A1035" s="384" t="s">
        <v>5107</v>
      </c>
      <c r="B1035" s="1372" t="s">
        <v>5108</v>
      </c>
      <c r="C1035" s="501"/>
      <c r="D1035" s="502"/>
      <c r="E1035" s="501">
        <v>0</v>
      </c>
      <c r="F1035" s="312">
        <v>1</v>
      </c>
      <c r="G1035" s="372">
        <f t="shared" si="17"/>
        <v>0</v>
      </c>
      <c r="H1035" s="833">
        <v>1</v>
      </c>
    </row>
    <row r="1036" spans="1:8">
      <c r="A1036" s="309" t="s">
        <v>5109</v>
      </c>
      <c r="B1036" s="1403" t="s">
        <v>5110</v>
      </c>
      <c r="C1036" s="501"/>
      <c r="D1036" s="502"/>
      <c r="E1036" s="501">
        <v>0</v>
      </c>
      <c r="F1036" s="502">
        <v>1.2</v>
      </c>
      <c r="G1036" s="372">
        <f t="shared" si="17"/>
        <v>0</v>
      </c>
      <c r="H1036" s="833">
        <v>1.2</v>
      </c>
    </row>
    <row r="1037" spans="1:8" ht="15" customHeight="1">
      <c r="A1037" s="307" t="s">
        <v>4185</v>
      </c>
      <c r="B1037" s="1357" t="s">
        <v>4186</v>
      </c>
      <c r="C1037" s="501"/>
      <c r="D1037" s="502"/>
      <c r="E1037" s="501">
        <v>0</v>
      </c>
      <c r="F1037" s="312">
        <v>1</v>
      </c>
      <c r="G1037" s="372">
        <f t="shared" si="17"/>
        <v>0</v>
      </c>
      <c r="H1037" s="833">
        <v>1</v>
      </c>
    </row>
    <row r="1038" spans="1:8">
      <c r="A1038" s="307" t="s">
        <v>4197</v>
      </c>
      <c r="B1038" s="1357" t="s">
        <v>5111</v>
      </c>
      <c r="C1038" s="501"/>
      <c r="D1038" s="502"/>
      <c r="E1038" s="501">
        <v>0</v>
      </c>
      <c r="F1038" s="312">
        <v>1</v>
      </c>
      <c r="G1038" s="372">
        <f t="shared" si="17"/>
        <v>0</v>
      </c>
      <c r="H1038" s="833">
        <v>1</v>
      </c>
    </row>
    <row r="1039" spans="1:8" ht="25.5">
      <c r="A1039" s="324" t="s">
        <v>5112</v>
      </c>
      <c r="B1039" s="1387" t="s">
        <v>5113</v>
      </c>
      <c r="C1039" s="501"/>
      <c r="D1039" s="502"/>
      <c r="E1039" s="501">
        <v>0</v>
      </c>
      <c r="F1039" s="312">
        <v>1</v>
      </c>
      <c r="G1039" s="372">
        <f t="shared" si="17"/>
        <v>0</v>
      </c>
      <c r="H1039" s="833">
        <v>1</v>
      </c>
    </row>
    <row r="1040" spans="1:8">
      <c r="A1040" s="313" t="s">
        <v>5114</v>
      </c>
      <c r="B1040" s="1404" t="s">
        <v>5115</v>
      </c>
      <c r="C1040" s="501"/>
      <c r="D1040" s="502"/>
      <c r="E1040" s="501">
        <v>0</v>
      </c>
      <c r="F1040" s="502">
        <v>1.2</v>
      </c>
      <c r="G1040" s="372">
        <f t="shared" si="17"/>
        <v>0</v>
      </c>
      <c r="H1040" s="833">
        <v>1.2</v>
      </c>
    </row>
    <row r="1041" spans="1:8">
      <c r="A1041" s="363" t="s">
        <v>5116</v>
      </c>
      <c r="B1041" s="1382" t="s">
        <v>5117</v>
      </c>
      <c r="C1041" s="501"/>
      <c r="D1041" s="502"/>
      <c r="E1041" s="501">
        <v>0</v>
      </c>
      <c r="F1041" s="312">
        <v>1</v>
      </c>
      <c r="G1041" s="372">
        <f t="shared" si="17"/>
        <v>0</v>
      </c>
      <c r="H1041" s="833">
        <v>1</v>
      </c>
    </row>
    <row r="1042" spans="1:8">
      <c r="A1042" s="307" t="s">
        <v>5118</v>
      </c>
      <c r="B1042" s="1357" t="s">
        <v>5119</v>
      </c>
      <c r="C1042" s="501"/>
      <c r="D1042" s="502"/>
      <c r="E1042" s="501">
        <v>0</v>
      </c>
      <c r="F1042" s="312">
        <v>1</v>
      </c>
      <c r="G1042" s="372">
        <f t="shared" si="17"/>
        <v>0</v>
      </c>
      <c r="H1042" s="833">
        <v>1</v>
      </c>
    </row>
    <row r="1043" spans="1:8">
      <c r="A1043" s="351" t="s">
        <v>5120</v>
      </c>
      <c r="B1043" s="1357" t="s">
        <v>5121</v>
      </c>
      <c r="C1043" s="501"/>
      <c r="D1043" s="502"/>
      <c r="E1043" s="501">
        <v>0</v>
      </c>
      <c r="F1043" s="312">
        <v>1</v>
      </c>
      <c r="G1043" s="372">
        <f t="shared" si="17"/>
        <v>0</v>
      </c>
      <c r="H1043" s="833">
        <v>1</v>
      </c>
    </row>
    <row r="1044" spans="1:8">
      <c r="A1044" s="307" t="s">
        <v>5122</v>
      </c>
      <c r="B1044" s="1357" t="s">
        <v>5123</v>
      </c>
      <c r="C1044" s="501"/>
      <c r="D1044" s="502"/>
      <c r="E1044" s="501">
        <v>0</v>
      </c>
      <c r="F1044" s="312">
        <v>1</v>
      </c>
      <c r="G1044" s="372">
        <f t="shared" si="17"/>
        <v>0</v>
      </c>
      <c r="H1044" s="833">
        <v>1</v>
      </c>
    </row>
    <row r="1045" spans="1:8">
      <c r="A1045" s="307" t="s">
        <v>5124</v>
      </c>
      <c r="B1045" s="1357" t="s">
        <v>5125</v>
      </c>
      <c r="C1045" s="501"/>
      <c r="D1045" s="502"/>
      <c r="E1045" s="501">
        <v>0</v>
      </c>
      <c r="F1045" s="312">
        <v>1</v>
      </c>
      <c r="G1045" s="372">
        <f t="shared" si="17"/>
        <v>0</v>
      </c>
      <c r="H1045" s="833">
        <v>1</v>
      </c>
    </row>
    <row r="1046" spans="1:8">
      <c r="A1046" s="318" t="s">
        <v>5126</v>
      </c>
      <c r="B1046" s="1400" t="s">
        <v>5127</v>
      </c>
      <c r="C1046" s="501"/>
      <c r="D1046" s="502"/>
      <c r="E1046" s="501">
        <v>2</v>
      </c>
      <c r="F1046" s="502">
        <v>2.4</v>
      </c>
      <c r="G1046" s="372">
        <f t="shared" si="17"/>
        <v>2</v>
      </c>
      <c r="H1046" s="833">
        <v>2.4</v>
      </c>
    </row>
    <row r="1047" spans="1:8">
      <c r="A1047" s="363" t="s">
        <v>5128</v>
      </c>
      <c r="B1047" s="1382" t="s">
        <v>5129</v>
      </c>
      <c r="C1047" s="501"/>
      <c r="D1047" s="502"/>
      <c r="E1047" s="501">
        <v>0</v>
      </c>
      <c r="F1047" s="312">
        <v>1</v>
      </c>
      <c r="G1047" s="372">
        <f t="shared" si="17"/>
        <v>0</v>
      </c>
      <c r="H1047" s="833">
        <v>1</v>
      </c>
    </row>
    <row r="1048" spans="1:8">
      <c r="A1048" s="307" t="s">
        <v>5130</v>
      </c>
      <c r="B1048" s="1357" t="s">
        <v>5131</v>
      </c>
      <c r="C1048" s="501"/>
      <c r="D1048" s="502"/>
      <c r="E1048" s="501">
        <v>1</v>
      </c>
      <c r="F1048" s="312">
        <v>1</v>
      </c>
      <c r="G1048" s="372">
        <f t="shared" si="17"/>
        <v>1</v>
      </c>
      <c r="H1048" s="833">
        <v>1</v>
      </c>
    </row>
    <row r="1049" spans="1:8">
      <c r="A1049" s="363" t="s">
        <v>5132</v>
      </c>
      <c r="B1049" s="1382" t="s">
        <v>5133</v>
      </c>
      <c r="C1049" s="501"/>
      <c r="D1049" s="502"/>
      <c r="E1049" s="501">
        <v>0</v>
      </c>
      <c r="F1049" s="312">
        <v>1</v>
      </c>
      <c r="G1049" s="372">
        <f t="shared" si="17"/>
        <v>0</v>
      </c>
      <c r="H1049" s="833">
        <v>1</v>
      </c>
    </row>
    <row r="1050" spans="1:8" ht="25.5">
      <c r="A1050" s="363" t="s">
        <v>5134</v>
      </c>
      <c r="B1050" s="1382" t="s">
        <v>5135</v>
      </c>
      <c r="C1050" s="501"/>
      <c r="D1050" s="502"/>
      <c r="E1050" s="501">
        <v>0</v>
      </c>
      <c r="F1050" s="502">
        <v>3.5999999999999996</v>
      </c>
      <c r="G1050" s="372">
        <f t="shared" si="17"/>
        <v>0</v>
      </c>
      <c r="H1050" s="833">
        <v>3.5999999999999996</v>
      </c>
    </row>
    <row r="1051" spans="1:8" ht="25.5">
      <c r="A1051" s="363" t="s">
        <v>5136</v>
      </c>
      <c r="B1051" s="1382" t="s">
        <v>5137</v>
      </c>
      <c r="C1051" s="501"/>
      <c r="D1051" s="502"/>
      <c r="E1051" s="501">
        <v>0</v>
      </c>
      <c r="F1051" s="502">
        <v>1</v>
      </c>
      <c r="G1051" s="372">
        <f t="shared" si="17"/>
        <v>0</v>
      </c>
      <c r="H1051" s="833">
        <v>1</v>
      </c>
    </row>
    <row r="1052" spans="1:8" ht="25.5">
      <c r="A1052" s="307" t="s">
        <v>5138</v>
      </c>
      <c r="B1052" s="1357" t="s">
        <v>5139</v>
      </c>
      <c r="C1052" s="501"/>
      <c r="D1052" s="502"/>
      <c r="E1052" s="501">
        <v>0</v>
      </c>
      <c r="F1052" s="502">
        <v>1.2</v>
      </c>
      <c r="G1052" s="372">
        <f t="shared" si="17"/>
        <v>0</v>
      </c>
      <c r="H1052" s="833">
        <v>1.2</v>
      </c>
    </row>
    <row r="1053" spans="1:8" ht="25.5">
      <c r="A1053" s="318" t="s">
        <v>5140</v>
      </c>
      <c r="B1053" s="1400" t="s">
        <v>5141</v>
      </c>
      <c r="C1053" s="501"/>
      <c r="D1053" s="502"/>
      <c r="E1053" s="501">
        <v>1</v>
      </c>
      <c r="F1053" s="502">
        <v>3.5999999999999996</v>
      </c>
      <c r="G1053" s="372">
        <f t="shared" si="17"/>
        <v>1</v>
      </c>
      <c r="H1053" s="833">
        <v>3.5999999999999996</v>
      </c>
    </row>
    <row r="1054" spans="1:8" ht="25.5">
      <c r="A1054" s="363" t="s">
        <v>5142</v>
      </c>
      <c r="B1054" s="1382" t="s">
        <v>5143</v>
      </c>
      <c r="C1054" s="501"/>
      <c r="D1054" s="502"/>
      <c r="E1054" s="501">
        <v>0</v>
      </c>
      <c r="F1054" s="502">
        <v>3.5999999999999996</v>
      </c>
      <c r="G1054" s="372">
        <f t="shared" si="17"/>
        <v>0</v>
      </c>
      <c r="H1054" s="833">
        <v>3.5999999999999996</v>
      </c>
    </row>
    <row r="1055" spans="1:8" ht="25.5">
      <c r="A1055" s="363" t="s">
        <v>5144</v>
      </c>
      <c r="B1055" s="1382" t="s">
        <v>5145</v>
      </c>
      <c r="C1055" s="501"/>
      <c r="D1055" s="502"/>
      <c r="E1055" s="501">
        <v>0</v>
      </c>
      <c r="F1055" s="502">
        <v>1.2</v>
      </c>
      <c r="G1055" s="372">
        <f t="shared" si="17"/>
        <v>0</v>
      </c>
      <c r="H1055" s="833">
        <v>1.2</v>
      </c>
    </row>
    <row r="1056" spans="1:8" ht="25.5">
      <c r="A1056" s="363" t="s">
        <v>5146</v>
      </c>
      <c r="B1056" s="1382" t="s">
        <v>5147</v>
      </c>
      <c r="C1056" s="501"/>
      <c r="D1056" s="502"/>
      <c r="E1056" s="501">
        <v>0</v>
      </c>
      <c r="F1056" s="502">
        <v>1</v>
      </c>
      <c r="G1056" s="372">
        <f t="shared" si="17"/>
        <v>0</v>
      </c>
      <c r="H1056" s="833">
        <v>1</v>
      </c>
    </row>
    <row r="1057" spans="1:12" ht="25.5">
      <c r="A1057" s="307" t="s">
        <v>5148</v>
      </c>
      <c r="B1057" s="1357" t="s">
        <v>5149</v>
      </c>
      <c r="C1057" s="501"/>
      <c r="D1057" s="502"/>
      <c r="E1057" s="501">
        <v>0</v>
      </c>
      <c r="F1057" s="502">
        <v>1</v>
      </c>
      <c r="G1057" s="372">
        <f t="shared" si="17"/>
        <v>0</v>
      </c>
      <c r="H1057" s="833">
        <v>1</v>
      </c>
    </row>
    <row r="1058" spans="1:12" ht="25.5">
      <c r="A1058" s="313" t="s">
        <v>5150</v>
      </c>
      <c r="B1058" s="1404" t="s">
        <v>5151</v>
      </c>
      <c r="C1058" s="501"/>
      <c r="D1058" s="502"/>
      <c r="E1058" s="501">
        <v>0</v>
      </c>
      <c r="F1058" s="312">
        <v>1</v>
      </c>
      <c r="G1058" s="372">
        <f t="shared" si="17"/>
        <v>0</v>
      </c>
      <c r="H1058" s="833">
        <v>1</v>
      </c>
    </row>
    <row r="1059" spans="1:12" ht="25.5">
      <c r="A1059" s="307" t="s">
        <v>5152</v>
      </c>
      <c r="B1059" s="1357" t="s">
        <v>5153</v>
      </c>
      <c r="C1059" s="501"/>
      <c r="D1059" s="502"/>
      <c r="E1059" s="501">
        <v>0</v>
      </c>
      <c r="F1059" s="502">
        <v>1</v>
      </c>
      <c r="G1059" s="372">
        <f t="shared" si="17"/>
        <v>0</v>
      </c>
      <c r="H1059" s="833">
        <v>1</v>
      </c>
    </row>
    <row r="1060" spans="1:12">
      <c r="A1060" s="1405" t="s">
        <v>5154</v>
      </c>
      <c r="B1060" s="1388" t="s">
        <v>5155</v>
      </c>
      <c r="C1060" s="501"/>
      <c r="D1060" s="502"/>
      <c r="E1060" s="501">
        <v>0</v>
      </c>
      <c r="F1060" s="502">
        <v>1.2</v>
      </c>
      <c r="G1060" s="372">
        <f t="shared" si="17"/>
        <v>0</v>
      </c>
      <c r="H1060" s="833">
        <v>1.2</v>
      </c>
    </row>
    <row r="1061" spans="1:12">
      <c r="A1061" s="1406" t="s">
        <v>7281</v>
      </c>
      <c r="B1061" s="1029" t="s">
        <v>7282</v>
      </c>
      <c r="C1061" s="501"/>
      <c r="D1061" s="502"/>
      <c r="E1061" s="501">
        <v>3</v>
      </c>
      <c r="F1061" s="502"/>
      <c r="G1061" s="372">
        <f t="shared" si="17"/>
        <v>3</v>
      </c>
      <c r="H1061" s="833"/>
    </row>
    <row r="1062" spans="1:12">
      <c r="A1062" s="1406" t="s">
        <v>7250</v>
      </c>
      <c r="B1062" s="1407" t="s">
        <v>7283</v>
      </c>
      <c r="C1062" s="501"/>
      <c r="D1062" s="502"/>
      <c r="E1062" s="501">
        <v>1</v>
      </c>
      <c r="F1062" s="502"/>
      <c r="G1062" s="372">
        <f t="shared" si="17"/>
        <v>1</v>
      </c>
      <c r="H1062" s="833"/>
    </row>
    <row r="1063" spans="1:12">
      <c r="A1063" s="1406" t="s">
        <v>4279</v>
      </c>
      <c r="B1063" s="1407" t="s">
        <v>4280</v>
      </c>
      <c r="C1063" s="501"/>
      <c r="D1063" s="502"/>
      <c r="E1063" s="501">
        <v>1</v>
      </c>
      <c r="F1063" s="312"/>
      <c r="G1063" s="372">
        <f t="shared" si="17"/>
        <v>1</v>
      </c>
      <c r="H1063" s="833"/>
    </row>
    <row r="1064" spans="1:12">
      <c r="A1064" s="346" t="s">
        <v>7284</v>
      </c>
      <c r="B1064" s="1030" t="s">
        <v>7285</v>
      </c>
      <c r="C1064" s="1374"/>
      <c r="D1064" s="1375"/>
      <c r="E1064" s="1374">
        <v>2</v>
      </c>
      <c r="F1064" s="1361"/>
      <c r="G1064" s="372">
        <f t="shared" si="17"/>
        <v>2</v>
      </c>
      <c r="H1064" s="1365"/>
    </row>
    <row r="1065" spans="1:12">
      <c r="A1065" s="346" t="s">
        <v>7760</v>
      </c>
      <c r="B1065" s="1357" t="s">
        <v>7761</v>
      </c>
      <c r="C1065" s="1374"/>
      <c r="D1065" s="1375"/>
      <c r="E1065" s="1374">
        <v>2</v>
      </c>
      <c r="F1065" s="1361"/>
      <c r="G1065" s="372">
        <f t="shared" si="17"/>
        <v>2</v>
      </c>
      <c r="H1065" s="1365"/>
    </row>
    <row r="1066" spans="1:12">
      <c r="A1066" s="346" t="s">
        <v>7762</v>
      </c>
      <c r="B1066" s="1357" t="s">
        <v>7763</v>
      </c>
      <c r="C1066" s="1374"/>
      <c r="D1066" s="1375"/>
      <c r="E1066" s="1374">
        <v>2</v>
      </c>
      <c r="F1066" s="1361"/>
      <c r="G1066" s="372">
        <f t="shared" si="17"/>
        <v>2</v>
      </c>
      <c r="H1066" s="1365"/>
    </row>
    <row r="1067" spans="1:12">
      <c r="A1067" s="307" t="s">
        <v>5751</v>
      </c>
      <c r="B1067" s="1357" t="s">
        <v>7764</v>
      </c>
      <c r="C1067" s="1374"/>
      <c r="D1067" s="1375"/>
      <c r="E1067" s="1374">
        <v>38</v>
      </c>
      <c r="F1067" s="1361"/>
      <c r="G1067" s="372">
        <f t="shared" si="17"/>
        <v>38</v>
      </c>
      <c r="H1067" s="1365"/>
    </row>
    <row r="1068" spans="1:12">
      <c r="A1068" s="346" t="s">
        <v>4313</v>
      </c>
      <c r="B1068" s="1407" t="s">
        <v>7765</v>
      </c>
      <c r="C1068" s="1374"/>
      <c r="D1068" s="1375"/>
      <c r="E1068" s="1374">
        <v>1</v>
      </c>
      <c r="F1068" s="1361"/>
      <c r="G1068" s="372">
        <f t="shared" si="17"/>
        <v>1</v>
      </c>
      <c r="H1068" s="1365"/>
    </row>
    <row r="1069" spans="1:12">
      <c r="A1069" s="346" t="s">
        <v>3368</v>
      </c>
      <c r="B1069" s="1030" t="s">
        <v>7766</v>
      </c>
      <c r="C1069" s="501"/>
      <c r="D1069" s="502"/>
      <c r="E1069" s="501">
        <v>1</v>
      </c>
      <c r="F1069" s="312"/>
      <c r="G1069" s="372">
        <f t="shared" si="17"/>
        <v>1</v>
      </c>
      <c r="H1069" s="833"/>
    </row>
    <row r="1070" spans="1:12">
      <c r="A1070" s="2070" t="s">
        <v>5156</v>
      </c>
      <c r="B1070" s="2070"/>
      <c r="C1070" s="619">
        <v>0</v>
      </c>
      <c r="D1070" s="619">
        <v>0</v>
      </c>
      <c r="E1070" s="619">
        <v>984</v>
      </c>
      <c r="F1070" s="620">
        <v>1605.2000000000012</v>
      </c>
      <c r="G1070" s="1352">
        <f t="shared" si="17"/>
        <v>984</v>
      </c>
      <c r="H1070" s="621">
        <v>1605.2000000000012</v>
      </c>
      <c r="L1070" s="306"/>
    </row>
    <row r="1071" spans="1:12" ht="13.5" thickBot="1">
      <c r="A1071" s="396"/>
      <c r="B1071" s="618"/>
      <c r="C1071" s="376"/>
      <c r="D1071" s="377"/>
      <c r="E1071" s="378"/>
      <c r="F1071" s="379"/>
      <c r="G1071" s="380"/>
      <c r="H1071" s="381"/>
    </row>
    <row r="1072" spans="1:12" ht="15" customHeight="1" thickBot="1">
      <c r="A1072" s="2066" t="s">
        <v>1461</v>
      </c>
      <c r="B1072" s="2067"/>
      <c r="C1072" s="2067"/>
      <c r="D1072" s="2067"/>
      <c r="E1072" s="2067"/>
      <c r="F1072" s="2067"/>
      <c r="G1072" s="2067"/>
      <c r="H1072" s="2071"/>
    </row>
    <row r="1073" spans="1:8">
      <c r="A1073" s="340" t="s">
        <v>5157</v>
      </c>
      <c r="B1073" s="1390" t="s">
        <v>5158</v>
      </c>
      <c r="C1073" s="417"/>
      <c r="D1073" s="418"/>
      <c r="E1073" s="311">
        <v>16</v>
      </c>
      <c r="F1073" s="312">
        <v>20.727272727272727</v>
      </c>
      <c r="G1073" s="304">
        <f>C1073+E1073</f>
        <v>16</v>
      </c>
      <c r="H1073" s="419">
        <v>20.727272727272727</v>
      </c>
    </row>
    <row r="1074" spans="1:8" ht="25.5">
      <c r="A1074" s="340" t="s">
        <v>5159</v>
      </c>
      <c r="B1074" s="1390" t="s">
        <v>5160</v>
      </c>
      <c r="C1074" s="370"/>
      <c r="D1074" s="371"/>
      <c r="E1074" s="311">
        <v>291</v>
      </c>
      <c r="F1074" s="312">
        <v>541</v>
      </c>
      <c r="G1074" s="304">
        <f t="shared" ref="G1074:G1137" si="18">C1074+E1074</f>
        <v>291</v>
      </c>
      <c r="H1074" s="419">
        <v>541</v>
      </c>
    </row>
    <row r="1075" spans="1:8" ht="25.5">
      <c r="A1075" s="340" t="s">
        <v>5161</v>
      </c>
      <c r="B1075" s="1390" t="s">
        <v>5162</v>
      </c>
      <c r="C1075" s="370"/>
      <c r="D1075" s="371"/>
      <c r="E1075" s="311">
        <v>309</v>
      </c>
      <c r="F1075" s="312">
        <v>722</v>
      </c>
      <c r="G1075" s="304">
        <f t="shared" si="18"/>
        <v>309</v>
      </c>
      <c r="H1075" s="419">
        <v>722</v>
      </c>
    </row>
    <row r="1076" spans="1:8" ht="25.5">
      <c r="A1076" s="324" t="s">
        <v>5163</v>
      </c>
      <c r="B1076" s="1387" t="s">
        <v>5164</v>
      </c>
      <c r="C1076" s="370"/>
      <c r="D1076" s="371"/>
      <c r="E1076" s="311">
        <v>0</v>
      </c>
      <c r="F1076" s="312">
        <v>1</v>
      </c>
      <c r="G1076" s="304">
        <f t="shared" si="18"/>
        <v>0</v>
      </c>
      <c r="H1076" s="419">
        <v>1</v>
      </c>
    </row>
    <row r="1077" spans="1:8" ht="25.5">
      <c r="A1077" s="420" t="s">
        <v>5165</v>
      </c>
      <c r="B1077" s="1390" t="s">
        <v>5166</v>
      </c>
      <c r="C1077" s="370"/>
      <c r="D1077" s="371"/>
      <c r="E1077" s="311">
        <v>5</v>
      </c>
      <c r="F1077" s="312">
        <v>5.4545454545454541</v>
      </c>
      <c r="G1077" s="304">
        <f t="shared" si="18"/>
        <v>5</v>
      </c>
      <c r="H1077" s="419">
        <v>5.4545454545454541</v>
      </c>
    </row>
    <row r="1078" spans="1:8">
      <c r="A1078" s="420" t="s">
        <v>5167</v>
      </c>
      <c r="B1078" s="1390" t="s">
        <v>5168</v>
      </c>
      <c r="C1078" s="370"/>
      <c r="D1078" s="371"/>
      <c r="E1078" s="311">
        <v>52</v>
      </c>
      <c r="F1078" s="312">
        <v>120</v>
      </c>
      <c r="G1078" s="304">
        <f t="shared" si="18"/>
        <v>52</v>
      </c>
      <c r="H1078" s="419">
        <v>120</v>
      </c>
    </row>
    <row r="1079" spans="1:8" ht="25.5">
      <c r="A1079" s="420" t="s">
        <v>5169</v>
      </c>
      <c r="B1079" s="1390" t="s">
        <v>5170</v>
      </c>
      <c r="C1079" s="370"/>
      <c r="D1079" s="371"/>
      <c r="E1079" s="311">
        <v>1</v>
      </c>
      <c r="F1079" s="312">
        <v>3.2727272727272725</v>
      </c>
      <c r="G1079" s="304">
        <f t="shared" si="18"/>
        <v>1</v>
      </c>
      <c r="H1079" s="419">
        <v>3.2727272727272725</v>
      </c>
    </row>
    <row r="1080" spans="1:8">
      <c r="A1080" s="420" t="s">
        <v>5171</v>
      </c>
      <c r="B1080" s="1390" t="s">
        <v>5172</v>
      </c>
      <c r="C1080" s="370"/>
      <c r="D1080" s="371"/>
      <c r="E1080" s="311">
        <v>0</v>
      </c>
      <c r="F1080" s="312">
        <v>1</v>
      </c>
      <c r="G1080" s="304">
        <f t="shared" si="18"/>
        <v>0</v>
      </c>
      <c r="H1080" s="419">
        <v>1</v>
      </c>
    </row>
    <row r="1081" spans="1:8" ht="25.5">
      <c r="A1081" s="420" t="s">
        <v>3317</v>
      </c>
      <c r="B1081" s="1390" t="s">
        <v>4304</v>
      </c>
      <c r="C1081" s="370"/>
      <c r="D1081" s="371"/>
      <c r="E1081" s="311">
        <v>1</v>
      </c>
      <c r="F1081" s="312">
        <v>1</v>
      </c>
      <c r="G1081" s="304">
        <f t="shared" si="18"/>
        <v>1</v>
      </c>
      <c r="H1081" s="419">
        <v>1</v>
      </c>
    </row>
    <row r="1082" spans="1:8">
      <c r="A1082" s="420" t="s">
        <v>3333</v>
      </c>
      <c r="B1082" s="1390" t="s">
        <v>5173</v>
      </c>
      <c r="C1082" s="370"/>
      <c r="D1082" s="371"/>
      <c r="E1082" s="311">
        <v>0</v>
      </c>
      <c r="F1082" s="312">
        <v>1.0909090909090908</v>
      </c>
      <c r="G1082" s="304">
        <f t="shared" si="18"/>
        <v>0</v>
      </c>
      <c r="H1082" s="419">
        <v>1.0909090909090908</v>
      </c>
    </row>
    <row r="1083" spans="1:8">
      <c r="A1083" s="420" t="s">
        <v>3346</v>
      </c>
      <c r="B1083" s="1390" t="s">
        <v>5174</v>
      </c>
      <c r="C1083" s="370"/>
      <c r="D1083" s="371"/>
      <c r="E1083" s="311">
        <v>2</v>
      </c>
      <c r="F1083" s="312">
        <v>5.4545454545454541</v>
      </c>
      <c r="G1083" s="304">
        <f t="shared" si="18"/>
        <v>2</v>
      </c>
      <c r="H1083" s="419">
        <v>5.4545454545454541</v>
      </c>
    </row>
    <row r="1084" spans="1:8">
      <c r="A1084" s="420" t="s">
        <v>4311</v>
      </c>
      <c r="B1084" s="1390" t="s">
        <v>5175</v>
      </c>
      <c r="C1084" s="370"/>
      <c r="D1084" s="371"/>
      <c r="E1084" s="311">
        <v>0</v>
      </c>
      <c r="F1084" s="312">
        <v>1</v>
      </c>
      <c r="G1084" s="304">
        <f t="shared" si="18"/>
        <v>0</v>
      </c>
      <c r="H1084" s="419">
        <v>1</v>
      </c>
    </row>
    <row r="1085" spans="1:8">
      <c r="A1085" s="420" t="s">
        <v>3426</v>
      </c>
      <c r="B1085" s="1390" t="s">
        <v>5176</v>
      </c>
      <c r="C1085" s="370"/>
      <c r="D1085" s="371"/>
      <c r="E1085" s="311">
        <v>0</v>
      </c>
      <c r="F1085" s="312">
        <v>3.2727272727272725</v>
      </c>
      <c r="G1085" s="304">
        <f t="shared" si="18"/>
        <v>0</v>
      </c>
      <c r="H1085" s="419">
        <v>3.2727272727272725</v>
      </c>
    </row>
    <row r="1086" spans="1:8">
      <c r="A1086" s="421" t="s">
        <v>3460</v>
      </c>
      <c r="B1086" s="1380" t="s">
        <v>5177</v>
      </c>
      <c r="C1086" s="370"/>
      <c r="D1086" s="371"/>
      <c r="E1086" s="311">
        <v>0</v>
      </c>
      <c r="F1086" s="312">
        <v>1</v>
      </c>
      <c r="G1086" s="304">
        <f t="shared" si="18"/>
        <v>0</v>
      </c>
      <c r="H1086" s="419">
        <v>1</v>
      </c>
    </row>
    <row r="1087" spans="1:8">
      <c r="A1087" s="1410" t="s">
        <v>3466</v>
      </c>
      <c r="B1087" s="1411" t="s">
        <v>3467</v>
      </c>
      <c r="C1087" s="370"/>
      <c r="D1087" s="371"/>
      <c r="E1087" s="311">
        <v>0</v>
      </c>
      <c r="F1087" s="312">
        <v>1</v>
      </c>
      <c r="G1087" s="304">
        <f t="shared" si="18"/>
        <v>0</v>
      </c>
      <c r="H1087" s="419">
        <v>1</v>
      </c>
    </row>
    <row r="1088" spans="1:8">
      <c r="A1088" s="1410" t="s">
        <v>3470</v>
      </c>
      <c r="B1088" s="1411" t="s">
        <v>3471</v>
      </c>
      <c r="C1088" s="370"/>
      <c r="D1088" s="371"/>
      <c r="E1088" s="311">
        <v>19</v>
      </c>
      <c r="F1088" s="312">
        <v>19.636363636363637</v>
      </c>
      <c r="G1088" s="304">
        <f t="shared" si="18"/>
        <v>19</v>
      </c>
      <c r="H1088" s="419">
        <v>19.636363636363637</v>
      </c>
    </row>
    <row r="1089" spans="1:8" ht="14.25" customHeight="1">
      <c r="A1089" s="420" t="s">
        <v>4319</v>
      </c>
      <c r="B1089" s="1390" t="s">
        <v>5178</v>
      </c>
      <c r="C1089" s="370"/>
      <c r="D1089" s="371"/>
      <c r="E1089" s="311">
        <v>4</v>
      </c>
      <c r="F1089" s="312">
        <v>4.3636363636363633</v>
      </c>
      <c r="G1089" s="304">
        <f t="shared" si="18"/>
        <v>4</v>
      </c>
      <c r="H1089" s="419">
        <v>4.3636363636363633</v>
      </c>
    </row>
    <row r="1090" spans="1:8" ht="14.25" customHeight="1">
      <c r="A1090" s="422" t="s">
        <v>3476</v>
      </c>
      <c r="B1090" s="423" t="s">
        <v>5179</v>
      </c>
      <c r="C1090" s="370"/>
      <c r="D1090" s="371"/>
      <c r="E1090" s="311">
        <v>8</v>
      </c>
      <c r="F1090" s="312">
        <v>21.818181818181817</v>
      </c>
      <c r="G1090" s="304">
        <f t="shared" si="18"/>
        <v>8</v>
      </c>
      <c r="H1090" s="419">
        <v>21.818181818181817</v>
      </c>
    </row>
    <row r="1091" spans="1:8" ht="14.25" customHeight="1">
      <c r="A1091" s="307" t="s">
        <v>3478</v>
      </c>
      <c r="B1091" s="1357" t="s">
        <v>3479</v>
      </c>
      <c r="C1091" s="370"/>
      <c r="D1091" s="371"/>
      <c r="E1091" s="311">
        <v>28</v>
      </c>
      <c r="F1091" s="312">
        <v>24</v>
      </c>
      <c r="G1091" s="304">
        <f t="shared" si="18"/>
        <v>28</v>
      </c>
      <c r="H1091" s="419">
        <v>24</v>
      </c>
    </row>
    <row r="1092" spans="1:8" ht="27.75" customHeight="1">
      <c r="A1092" s="336" t="s">
        <v>3490</v>
      </c>
      <c r="B1092" s="1380" t="s">
        <v>5180</v>
      </c>
      <c r="C1092" s="370"/>
      <c r="D1092" s="371"/>
      <c r="E1092" s="311">
        <v>0</v>
      </c>
      <c r="F1092" s="312">
        <v>2.1818181818181817</v>
      </c>
      <c r="G1092" s="304">
        <f t="shared" si="18"/>
        <v>0</v>
      </c>
      <c r="H1092" s="419">
        <v>2.1818181818181817</v>
      </c>
    </row>
    <row r="1093" spans="1:8" ht="25.5">
      <c r="A1093" s="331" t="s">
        <v>5181</v>
      </c>
      <c r="B1093" s="1385" t="s">
        <v>5182</v>
      </c>
      <c r="C1093" s="370"/>
      <c r="D1093" s="371"/>
      <c r="E1093" s="311">
        <v>0</v>
      </c>
      <c r="F1093" s="312">
        <v>1</v>
      </c>
      <c r="G1093" s="304">
        <f t="shared" si="18"/>
        <v>0</v>
      </c>
      <c r="H1093" s="419">
        <v>1</v>
      </c>
    </row>
    <row r="1094" spans="1:8">
      <c r="A1094" s="331" t="s">
        <v>3530</v>
      </c>
      <c r="B1094" s="1385" t="s">
        <v>3531</v>
      </c>
      <c r="C1094" s="370"/>
      <c r="D1094" s="371"/>
      <c r="E1094" s="311">
        <v>0</v>
      </c>
      <c r="F1094" s="312">
        <v>3.2727272727272725</v>
      </c>
      <c r="G1094" s="304">
        <f t="shared" si="18"/>
        <v>0</v>
      </c>
      <c r="H1094" s="419">
        <v>3.2727272727272725</v>
      </c>
    </row>
    <row r="1095" spans="1:8">
      <c r="A1095" s="331" t="s">
        <v>3666</v>
      </c>
      <c r="B1095" s="1385" t="s">
        <v>3667</v>
      </c>
      <c r="C1095" s="370"/>
      <c r="D1095" s="371"/>
      <c r="E1095" s="311">
        <v>0</v>
      </c>
      <c r="F1095" s="312">
        <v>1</v>
      </c>
      <c r="G1095" s="304">
        <f t="shared" si="18"/>
        <v>0</v>
      </c>
      <c r="H1095" s="419">
        <v>1</v>
      </c>
    </row>
    <row r="1096" spans="1:8">
      <c r="A1096" s="324" t="s">
        <v>3670</v>
      </c>
      <c r="B1096" s="1387" t="s">
        <v>3671</v>
      </c>
      <c r="C1096" s="370"/>
      <c r="D1096" s="371"/>
      <c r="E1096" s="311">
        <v>1</v>
      </c>
      <c r="F1096" s="312">
        <v>2.1818181818181817</v>
      </c>
      <c r="G1096" s="304">
        <f t="shared" si="18"/>
        <v>1</v>
      </c>
      <c r="H1096" s="419">
        <v>2.1818181818181817</v>
      </c>
    </row>
    <row r="1097" spans="1:8" ht="14.25" customHeight="1">
      <c r="A1097" s="332" t="s">
        <v>5183</v>
      </c>
      <c r="B1097" s="1389" t="s">
        <v>5184</v>
      </c>
      <c r="C1097" s="370"/>
      <c r="D1097" s="371"/>
      <c r="E1097" s="311">
        <v>1</v>
      </c>
      <c r="F1097" s="312">
        <v>1.0909090909090908</v>
      </c>
      <c r="G1097" s="304">
        <f t="shared" si="18"/>
        <v>1</v>
      </c>
      <c r="H1097" s="419">
        <v>1.0909090909090908</v>
      </c>
    </row>
    <row r="1098" spans="1:8" ht="25.5">
      <c r="A1098" s="336" t="s">
        <v>3760</v>
      </c>
      <c r="B1098" s="1380" t="s">
        <v>5185</v>
      </c>
      <c r="C1098" s="370"/>
      <c r="D1098" s="371"/>
      <c r="E1098" s="311">
        <v>0</v>
      </c>
      <c r="F1098" s="312">
        <v>1</v>
      </c>
      <c r="G1098" s="304">
        <f t="shared" si="18"/>
        <v>0</v>
      </c>
      <c r="H1098" s="419">
        <v>1</v>
      </c>
    </row>
    <row r="1099" spans="1:8">
      <c r="A1099" s="324" t="s">
        <v>3806</v>
      </c>
      <c r="B1099" s="1387" t="s">
        <v>5186</v>
      </c>
      <c r="C1099" s="370"/>
      <c r="D1099" s="371"/>
      <c r="E1099" s="311">
        <v>0</v>
      </c>
      <c r="F1099" s="312">
        <v>1</v>
      </c>
      <c r="G1099" s="304">
        <f t="shared" si="18"/>
        <v>0</v>
      </c>
      <c r="H1099" s="419">
        <v>1</v>
      </c>
    </row>
    <row r="1100" spans="1:8">
      <c r="A1100" s="324" t="s">
        <v>5187</v>
      </c>
      <c r="B1100" s="1387" t="s">
        <v>5188</v>
      </c>
      <c r="C1100" s="370"/>
      <c r="D1100" s="371"/>
      <c r="E1100" s="311">
        <v>0</v>
      </c>
      <c r="F1100" s="312">
        <v>1.0909090909090908</v>
      </c>
      <c r="G1100" s="304">
        <f t="shared" si="18"/>
        <v>0</v>
      </c>
      <c r="H1100" s="419">
        <v>1.0909090909090908</v>
      </c>
    </row>
    <row r="1101" spans="1:8" ht="13.5" customHeight="1">
      <c r="A1101" s="340" t="s">
        <v>5189</v>
      </c>
      <c r="B1101" s="1390" t="s">
        <v>5190</v>
      </c>
      <c r="C1101" s="370"/>
      <c r="D1101" s="371"/>
      <c r="E1101" s="311">
        <v>5</v>
      </c>
      <c r="F1101" s="312">
        <v>4.3636363636363633</v>
      </c>
      <c r="G1101" s="304">
        <f t="shared" si="18"/>
        <v>5</v>
      </c>
      <c r="H1101" s="419">
        <v>4.3636363636363633</v>
      </c>
    </row>
    <row r="1102" spans="1:8" ht="13.5" customHeight="1">
      <c r="A1102" s="340" t="s">
        <v>5191</v>
      </c>
      <c r="B1102" s="1390" t="s">
        <v>5192</v>
      </c>
      <c r="C1102" s="370"/>
      <c r="D1102" s="371"/>
      <c r="E1102" s="311">
        <v>0</v>
      </c>
      <c r="F1102" s="312">
        <v>7.6363636363636367</v>
      </c>
      <c r="G1102" s="304">
        <f t="shared" si="18"/>
        <v>0</v>
      </c>
      <c r="H1102" s="419">
        <v>7.6363636363636367</v>
      </c>
    </row>
    <row r="1103" spans="1:8">
      <c r="A1103" s="340" t="s">
        <v>5193</v>
      </c>
      <c r="B1103" s="1390" t="s">
        <v>5194</v>
      </c>
      <c r="C1103" s="370"/>
      <c r="D1103" s="371"/>
      <c r="E1103" s="311">
        <v>6</v>
      </c>
      <c r="F1103" s="312">
        <v>12</v>
      </c>
      <c r="G1103" s="304">
        <f t="shared" si="18"/>
        <v>6</v>
      </c>
      <c r="H1103" s="419">
        <v>12</v>
      </c>
    </row>
    <row r="1104" spans="1:8">
      <c r="A1104" s="340" t="s">
        <v>5195</v>
      </c>
      <c r="B1104" s="1390" t="s">
        <v>5196</v>
      </c>
      <c r="C1104" s="370"/>
      <c r="D1104" s="371"/>
      <c r="E1104" s="311">
        <v>4</v>
      </c>
      <c r="F1104" s="312">
        <v>6.545454545454545</v>
      </c>
      <c r="G1104" s="304">
        <f t="shared" si="18"/>
        <v>4</v>
      </c>
      <c r="H1104" s="419">
        <v>6.545454545454545</v>
      </c>
    </row>
    <row r="1105" spans="1:8">
      <c r="A1105" s="324" t="s">
        <v>5197</v>
      </c>
      <c r="B1105" s="411" t="s">
        <v>3895</v>
      </c>
      <c r="C1105" s="370"/>
      <c r="D1105" s="371"/>
      <c r="E1105" s="311">
        <v>1</v>
      </c>
      <c r="F1105" s="312">
        <v>1</v>
      </c>
      <c r="G1105" s="304">
        <f t="shared" si="18"/>
        <v>1</v>
      </c>
      <c r="H1105" s="419">
        <v>1</v>
      </c>
    </row>
    <row r="1106" spans="1:8">
      <c r="A1106" s="340" t="s">
        <v>5198</v>
      </c>
      <c r="B1106" s="1390" t="s">
        <v>5199</v>
      </c>
      <c r="C1106" s="370"/>
      <c r="D1106" s="371"/>
      <c r="E1106" s="311">
        <v>3</v>
      </c>
      <c r="F1106" s="312">
        <v>2.1818181818181817</v>
      </c>
      <c r="G1106" s="304">
        <f t="shared" si="18"/>
        <v>3</v>
      </c>
      <c r="H1106" s="419">
        <v>2.1818181818181817</v>
      </c>
    </row>
    <row r="1107" spans="1:8">
      <c r="A1107" s="345" t="s">
        <v>5200</v>
      </c>
      <c r="B1107" s="1390" t="s">
        <v>5201</v>
      </c>
      <c r="C1107" s="370"/>
      <c r="D1107" s="371"/>
      <c r="E1107" s="311">
        <v>0</v>
      </c>
      <c r="F1107" s="312">
        <v>3.2727272727272725</v>
      </c>
      <c r="G1107" s="304">
        <f t="shared" si="18"/>
        <v>0</v>
      </c>
      <c r="H1107" s="419">
        <v>3.2727272727272725</v>
      </c>
    </row>
    <row r="1108" spans="1:8">
      <c r="A1108" s="345" t="s">
        <v>3902</v>
      </c>
      <c r="B1108" s="1390" t="s">
        <v>3903</v>
      </c>
      <c r="C1108" s="370"/>
      <c r="D1108" s="371"/>
      <c r="E1108" s="311">
        <v>1</v>
      </c>
      <c r="F1108" s="312">
        <v>3.2727272727272725</v>
      </c>
      <c r="G1108" s="304">
        <f t="shared" si="18"/>
        <v>1</v>
      </c>
      <c r="H1108" s="419">
        <v>3.2727272727272725</v>
      </c>
    </row>
    <row r="1109" spans="1:8">
      <c r="A1109" s="340" t="s">
        <v>5202</v>
      </c>
      <c r="B1109" s="1390" t="s">
        <v>5203</v>
      </c>
      <c r="C1109" s="370"/>
      <c r="D1109" s="371"/>
      <c r="E1109" s="311">
        <v>1</v>
      </c>
      <c r="F1109" s="312">
        <v>1</v>
      </c>
      <c r="G1109" s="304">
        <f t="shared" si="18"/>
        <v>1</v>
      </c>
      <c r="H1109" s="419">
        <v>1</v>
      </c>
    </row>
    <row r="1110" spans="1:8" ht="25.5">
      <c r="A1110" s="326" t="s">
        <v>5204</v>
      </c>
      <c r="B1110" s="1412" t="s">
        <v>5205</v>
      </c>
      <c r="C1110" s="370"/>
      <c r="D1110" s="371"/>
      <c r="E1110" s="311">
        <v>0</v>
      </c>
      <c r="F1110" s="312">
        <v>1</v>
      </c>
      <c r="G1110" s="304">
        <f t="shared" si="18"/>
        <v>0</v>
      </c>
      <c r="H1110" s="419">
        <v>1</v>
      </c>
    </row>
    <row r="1111" spans="1:8">
      <c r="A1111" s="326" t="s">
        <v>5206</v>
      </c>
      <c r="B1111" s="411" t="s">
        <v>5207</v>
      </c>
      <c r="C1111" s="370"/>
      <c r="D1111" s="371"/>
      <c r="E1111" s="311">
        <v>0</v>
      </c>
      <c r="F1111" s="312">
        <v>1.0909090909090908</v>
      </c>
      <c r="G1111" s="304">
        <f t="shared" si="18"/>
        <v>0</v>
      </c>
      <c r="H1111" s="419">
        <v>1.0909090909090908</v>
      </c>
    </row>
    <row r="1112" spans="1:8">
      <c r="A1112" s="340" t="s">
        <v>4369</v>
      </c>
      <c r="B1112" s="1390" t="s">
        <v>4370</v>
      </c>
      <c r="C1112" s="370"/>
      <c r="D1112" s="371"/>
      <c r="E1112" s="311">
        <v>5</v>
      </c>
      <c r="F1112" s="312">
        <v>7.6363636363636367</v>
      </c>
      <c r="G1112" s="304">
        <f t="shared" si="18"/>
        <v>5</v>
      </c>
      <c r="H1112" s="419">
        <v>7.6363636363636367</v>
      </c>
    </row>
    <row r="1113" spans="1:8">
      <c r="A1113" s="326" t="s">
        <v>4371</v>
      </c>
      <c r="B1113" s="1413" t="s">
        <v>4372</v>
      </c>
      <c r="C1113" s="370"/>
      <c r="D1113" s="371"/>
      <c r="E1113" s="311">
        <v>2</v>
      </c>
      <c r="F1113" s="312">
        <v>4.3636363636363633</v>
      </c>
      <c r="G1113" s="304">
        <f t="shared" si="18"/>
        <v>2</v>
      </c>
      <c r="H1113" s="419">
        <v>4.3636363636363633</v>
      </c>
    </row>
    <row r="1114" spans="1:8">
      <c r="A1114" s="340" t="s">
        <v>5208</v>
      </c>
      <c r="B1114" s="1390" t="s">
        <v>5209</v>
      </c>
      <c r="C1114" s="370"/>
      <c r="D1114" s="371"/>
      <c r="E1114" s="311">
        <v>0</v>
      </c>
      <c r="F1114" s="312">
        <v>1</v>
      </c>
      <c r="G1114" s="304">
        <f t="shared" si="18"/>
        <v>0</v>
      </c>
      <c r="H1114" s="419">
        <v>1</v>
      </c>
    </row>
    <row r="1115" spans="1:8" ht="25.5">
      <c r="A1115" s="324" t="s">
        <v>5210</v>
      </c>
      <c r="B1115" s="1387" t="s">
        <v>5211</v>
      </c>
      <c r="C1115" s="370"/>
      <c r="D1115" s="371"/>
      <c r="E1115" s="311">
        <v>36</v>
      </c>
      <c r="F1115" s="312">
        <v>69.818181818181813</v>
      </c>
      <c r="G1115" s="304">
        <f t="shared" si="18"/>
        <v>36</v>
      </c>
      <c r="H1115" s="419">
        <v>69.818181818181813</v>
      </c>
    </row>
    <row r="1116" spans="1:8">
      <c r="A1116" s="340" t="s">
        <v>5212</v>
      </c>
      <c r="B1116" s="1390" t="s">
        <v>5213</v>
      </c>
      <c r="C1116" s="370"/>
      <c r="D1116" s="371"/>
      <c r="E1116" s="311">
        <v>0</v>
      </c>
      <c r="F1116" s="312">
        <v>1</v>
      </c>
      <c r="G1116" s="304">
        <f t="shared" si="18"/>
        <v>0</v>
      </c>
      <c r="H1116" s="419">
        <v>1</v>
      </c>
    </row>
    <row r="1117" spans="1:8">
      <c r="A1117" s="340" t="s">
        <v>5214</v>
      </c>
      <c r="B1117" s="1390" t="s">
        <v>5215</v>
      </c>
      <c r="C1117" s="370"/>
      <c r="D1117" s="371"/>
      <c r="E1117" s="311">
        <v>0</v>
      </c>
      <c r="F1117" s="312">
        <v>1.0909090909090908</v>
      </c>
      <c r="G1117" s="304">
        <f t="shared" si="18"/>
        <v>0</v>
      </c>
      <c r="H1117" s="419">
        <v>1.0909090909090908</v>
      </c>
    </row>
    <row r="1118" spans="1:8">
      <c r="A1118" s="340" t="s">
        <v>5216</v>
      </c>
      <c r="B1118" s="1390" t="s">
        <v>5217</v>
      </c>
      <c r="C1118" s="370"/>
      <c r="D1118" s="371"/>
      <c r="E1118" s="311">
        <v>31</v>
      </c>
      <c r="F1118" s="312">
        <v>80.727272727272734</v>
      </c>
      <c r="G1118" s="304">
        <f t="shared" si="18"/>
        <v>31</v>
      </c>
      <c r="H1118" s="419">
        <v>80.727272727272734</v>
      </c>
    </row>
    <row r="1119" spans="1:8">
      <c r="A1119" s="345" t="s">
        <v>5218</v>
      </c>
      <c r="B1119" s="1390" t="s">
        <v>5219</v>
      </c>
      <c r="C1119" s="370"/>
      <c r="D1119" s="371"/>
      <c r="E1119" s="311">
        <v>60</v>
      </c>
      <c r="F1119" s="312">
        <v>92.72727272727272</v>
      </c>
      <c r="G1119" s="304">
        <f t="shared" si="18"/>
        <v>60</v>
      </c>
      <c r="H1119" s="419">
        <v>92.72727272727272</v>
      </c>
    </row>
    <row r="1120" spans="1:8">
      <c r="A1120" s="340" t="s">
        <v>5220</v>
      </c>
      <c r="B1120" s="1390" t="s">
        <v>5221</v>
      </c>
      <c r="C1120" s="370"/>
      <c r="D1120" s="371"/>
      <c r="E1120" s="311">
        <v>0</v>
      </c>
      <c r="F1120" s="312">
        <v>1</v>
      </c>
      <c r="G1120" s="304">
        <f t="shared" si="18"/>
        <v>0</v>
      </c>
      <c r="H1120" s="419">
        <v>1</v>
      </c>
    </row>
    <row r="1121" spans="1:8" ht="13.5" customHeight="1">
      <c r="A1121" s="340" t="s">
        <v>5222</v>
      </c>
      <c r="B1121" s="1390" t="s">
        <v>5223</v>
      </c>
      <c r="C1121" s="370"/>
      <c r="D1121" s="371"/>
      <c r="E1121" s="311">
        <v>0</v>
      </c>
      <c r="F1121" s="312">
        <v>2.1818181818181817</v>
      </c>
      <c r="G1121" s="304">
        <f t="shared" si="18"/>
        <v>0</v>
      </c>
      <c r="H1121" s="419">
        <v>2.1818181818181817</v>
      </c>
    </row>
    <row r="1122" spans="1:8">
      <c r="A1122" s="340" t="s">
        <v>5224</v>
      </c>
      <c r="B1122" s="1390" t="s">
        <v>5225</v>
      </c>
      <c r="C1122" s="370"/>
      <c r="D1122" s="371"/>
      <c r="E1122" s="311">
        <v>0</v>
      </c>
      <c r="F1122" s="312">
        <v>3.2727272727272725</v>
      </c>
      <c r="G1122" s="304">
        <f t="shared" si="18"/>
        <v>0</v>
      </c>
      <c r="H1122" s="419">
        <v>3.2727272727272725</v>
      </c>
    </row>
    <row r="1123" spans="1:8">
      <c r="A1123" s="326" t="s">
        <v>5226</v>
      </c>
      <c r="B1123" s="1412" t="s">
        <v>5227</v>
      </c>
      <c r="C1123" s="370"/>
      <c r="D1123" s="371"/>
      <c r="E1123" s="311">
        <v>19</v>
      </c>
      <c r="F1123" s="312">
        <v>26.18181818181818</v>
      </c>
      <c r="G1123" s="304">
        <f t="shared" si="18"/>
        <v>19</v>
      </c>
      <c r="H1123" s="419">
        <v>26.18181818181818</v>
      </c>
    </row>
    <row r="1124" spans="1:8">
      <c r="A1124" s="309" t="s">
        <v>5228</v>
      </c>
      <c r="B1124" s="1414" t="s">
        <v>5229</v>
      </c>
      <c r="C1124" s="370"/>
      <c r="D1124" s="371"/>
      <c r="E1124" s="311">
        <v>1</v>
      </c>
      <c r="F1124" s="312">
        <v>1.0909090909090908</v>
      </c>
      <c r="G1124" s="304">
        <f t="shared" si="18"/>
        <v>1</v>
      </c>
      <c r="H1124" s="419">
        <v>1.0909090909090908</v>
      </c>
    </row>
    <row r="1125" spans="1:8">
      <c r="A1125" s="326" t="s">
        <v>5230</v>
      </c>
      <c r="B1125" s="411" t="s">
        <v>5231</v>
      </c>
      <c r="C1125" s="370"/>
      <c r="D1125" s="371"/>
      <c r="E1125" s="311">
        <v>0</v>
      </c>
      <c r="F1125" s="312">
        <v>1.0909090909090908</v>
      </c>
      <c r="G1125" s="304">
        <f t="shared" si="18"/>
        <v>0</v>
      </c>
      <c r="H1125" s="419">
        <v>1.0909090909090908</v>
      </c>
    </row>
    <row r="1126" spans="1:8">
      <c r="A1126" s="340" t="s">
        <v>5232</v>
      </c>
      <c r="B1126" s="1390" t="s">
        <v>5233</v>
      </c>
      <c r="C1126" s="370"/>
      <c r="D1126" s="371"/>
      <c r="E1126" s="311">
        <v>8</v>
      </c>
      <c r="F1126" s="312">
        <v>7.6363636363636367</v>
      </c>
      <c r="G1126" s="304">
        <f t="shared" si="18"/>
        <v>8</v>
      </c>
      <c r="H1126" s="419">
        <v>7.6363636363636367</v>
      </c>
    </row>
    <row r="1127" spans="1:8">
      <c r="A1127" s="340" t="s">
        <v>5234</v>
      </c>
      <c r="B1127" s="1390" t="s">
        <v>5235</v>
      </c>
      <c r="C1127" s="370"/>
      <c r="D1127" s="371"/>
      <c r="E1127" s="311">
        <v>47</v>
      </c>
      <c r="F1127" s="312">
        <v>73.090909090909093</v>
      </c>
      <c r="G1127" s="304">
        <f t="shared" si="18"/>
        <v>47</v>
      </c>
      <c r="H1127" s="419">
        <v>73.090909090909093</v>
      </c>
    </row>
    <row r="1128" spans="1:8" ht="15.75" customHeight="1">
      <c r="A1128" s="340" t="s">
        <v>5236</v>
      </c>
      <c r="B1128" s="1390" t="s">
        <v>5237</v>
      </c>
      <c r="C1128" s="370"/>
      <c r="D1128" s="371"/>
      <c r="E1128" s="311">
        <v>0</v>
      </c>
      <c r="F1128" s="312">
        <v>1</v>
      </c>
      <c r="G1128" s="304">
        <f t="shared" si="18"/>
        <v>0</v>
      </c>
      <c r="H1128" s="419">
        <v>1</v>
      </c>
    </row>
    <row r="1129" spans="1:8" ht="15.75" customHeight="1">
      <c r="A1129" s="326" t="s">
        <v>3908</v>
      </c>
      <c r="B1129" s="1413" t="s">
        <v>3909</v>
      </c>
      <c r="C1129" s="370"/>
      <c r="D1129" s="371"/>
      <c r="E1129" s="311">
        <v>3</v>
      </c>
      <c r="F1129" s="312">
        <v>1.0909090909090908</v>
      </c>
      <c r="G1129" s="304">
        <f t="shared" si="18"/>
        <v>3</v>
      </c>
      <c r="H1129" s="419">
        <v>1.0909090909090908</v>
      </c>
    </row>
    <row r="1130" spans="1:8" ht="15.75" customHeight="1">
      <c r="A1130" s="340" t="s">
        <v>3910</v>
      </c>
      <c r="B1130" s="1390" t="s">
        <v>3911</v>
      </c>
      <c r="C1130" s="370"/>
      <c r="D1130" s="371"/>
      <c r="E1130" s="311">
        <v>24</v>
      </c>
      <c r="F1130" s="312">
        <v>38.18181818181818</v>
      </c>
      <c r="G1130" s="304">
        <f t="shared" si="18"/>
        <v>24</v>
      </c>
      <c r="H1130" s="419">
        <v>38.18181818181818</v>
      </c>
    </row>
    <row r="1131" spans="1:8" ht="12.75" customHeight="1">
      <c r="A1131" s="340" t="s">
        <v>5238</v>
      </c>
      <c r="B1131" s="1390" t="s">
        <v>5239</v>
      </c>
      <c r="C1131" s="370"/>
      <c r="D1131" s="371"/>
      <c r="E1131" s="311">
        <v>0</v>
      </c>
      <c r="F1131" s="312">
        <v>1.0909090909090908</v>
      </c>
      <c r="G1131" s="304">
        <f t="shared" si="18"/>
        <v>0</v>
      </c>
      <c r="H1131" s="419">
        <v>1.0909090909090908</v>
      </c>
    </row>
    <row r="1132" spans="1:8" ht="15" customHeight="1">
      <c r="A1132" s="340" t="s">
        <v>3914</v>
      </c>
      <c r="B1132" s="1390" t="s">
        <v>3915</v>
      </c>
      <c r="C1132" s="370"/>
      <c r="D1132" s="371"/>
      <c r="E1132" s="311">
        <v>2</v>
      </c>
      <c r="F1132" s="312">
        <v>3.2727272727272725</v>
      </c>
      <c r="G1132" s="304">
        <f t="shared" si="18"/>
        <v>2</v>
      </c>
      <c r="H1132" s="419">
        <v>3.2727272727272725</v>
      </c>
    </row>
    <row r="1133" spans="1:8" ht="14.25" customHeight="1">
      <c r="A1133" s="340" t="s">
        <v>5240</v>
      </c>
      <c r="B1133" s="1390" t="s">
        <v>3917</v>
      </c>
      <c r="C1133" s="370"/>
      <c r="D1133" s="371"/>
      <c r="E1133" s="311">
        <v>1</v>
      </c>
      <c r="F1133" s="312">
        <v>1.0909090909090908</v>
      </c>
      <c r="G1133" s="304">
        <f t="shared" si="18"/>
        <v>1</v>
      </c>
      <c r="H1133" s="419">
        <v>1.0909090909090908</v>
      </c>
    </row>
    <row r="1134" spans="1:8">
      <c r="A1134" s="340" t="s">
        <v>3918</v>
      </c>
      <c r="B1134" s="1390" t="s">
        <v>3919</v>
      </c>
      <c r="C1134" s="370"/>
      <c r="D1134" s="371"/>
      <c r="E1134" s="311">
        <v>19</v>
      </c>
      <c r="F1134" s="312">
        <v>22.90909090909091</v>
      </c>
      <c r="G1134" s="304">
        <f t="shared" si="18"/>
        <v>19</v>
      </c>
      <c r="H1134" s="419">
        <v>22.90909090909091</v>
      </c>
    </row>
    <row r="1135" spans="1:8">
      <c r="A1135" s="340" t="s">
        <v>5241</v>
      </c>
      <c r="B1135" s="1390" t="s">
        <v>5242</v>
      </c>
      <c r="C1135" s="370"/>
      <c r="D1135" s="371"/>
      <c r="E1135" s="311">
        <v>3</v>
      </c>
      <c r="F1135" s="312">
        <v>4.3636363636363633</v>
      </c>
      <c r="G1135" s="304">
        <f t="shared" si="18"/>
        <v>3</v>
      </c>
      <c r="H1135" s="419">
        <v>4.3636363636363633</v>
      </c>
    </row>
    <row r="1136" spans="1:8">
      <c r="A1136" s="340" t="s">
        <v>5243</v>
      </c>
      <c r="B1136" s="1390" t="s">
        <v>5244</v>
      </c>
      <c r="C1136" s="370"/>
      <c r="D1136" s="371"/>
      <c r="E1136" s="311">
        <v>17</v>
      </c>
      <c r="F1136" s="312">
        <v>19.636363636363637</v>
      </c>
      <c r="G1136" s="304">
        <f t="shared" si="18"/>
        <v>17</v>
      </c>
      <c r="H1136" s="419">
        <v>19.636363636363637</v>
      </c>
    </row>
    <row r="1137" spans="1:8">
      <c r="A1137" s="345" t="s">
        <v>5245</v>
      </c>
      <c r="B1137" s="1396" t="s">
        <v>5246</v>
      </c>
      <c r="C1137" s="370"/>
      <c r="D1137" s="371"/>
      <c r="E1137" s="311">
        <v>7</v>
      </c>
      <c r="F1137" s="312">
        <v>4.3636363636363633</v>
      </c>
      <c r="G1137" s="304">
        <f t="shared" si="18"/>
        <v>7</v>
      </c>
      <c r="H1137" s="419">
        <v>4.3636363636363633</v>
      </c>
    </row>
    <row r="1138" spans="1:8">
      <c r="A1138" s="340" t="s">
        <v>3920</v>
      </c>
      <c r="B1138" s="1392" t="s">
        <v>3921</v>
      </c>
      <c r="C1138" s="370"/>
      <c r="D1138" s="371"/>
      <c r="E1138" s="311">
        <v>8</v>
      </c>
      <c r="F1138" s="312">
        <v>16.363636363636363</v>
      </c>
      <c r="G1138" s="304">
        <f t="shared" ref="G1138:G1201" si="19">C1138+E1138</f>
        <v>8</v>
      </c>
      <c r="H1138" s="419">
        <v>16.363636363636363</v>
      </c>
    </row>
    <row r="1139" spans="1:8">
      <c r="A1139" s="340" t="s">
        <v>5247</v>
      </c>
      <c r="B1139" s="1390" t="s">
        <v>5248</v>
      </c>
      <c r="C1139" s="370"/>
      <c r="D1139" s="371"/>
      <c r="E1139" s="311">
        <v>6</v>
      </c>
      <c r="F1139" s="312">
        <v>7.6363636363636367</v>
      </c>
      <c r="G1139" s="304">
        <f t="shared" si="19"/>
        <v>6</v>
      </c>
      <c r="H1139" s="419">
        <v>7.6363636363636367</v>
      </c>
    </row>
    <row r="1140" spans="1:8">
      <c r="A1140" s="345" t="s">
        <v>4379</v>
      </c>
      <c r="B1140" s="1390" t="s">
        <v>4380</v>
      </c>
      <c r="C1140" s="370"/>
      <c r="D1140" s="371"/>
      <c r="E1140" s="311">
        <v>340</v>
      </c>
      <c r="F1140" s="312">
        <v>565.09090909090912</v>
      </c>
      <c r="G1140" s="304">
        <f t="shared" si="19"/>
        <v>340</v>
      </c>
      <c r="H1140" s="419">
        <v>565.09090909090912</v>
      </c>
    </row>
    <row r="1141" spans="1:8" ht="25.5">
      <c r="A1141" s="340" t="s">
        <v>5249</v>
      </c>
      <c r="B1141" s="1390" t="s">
        <v>5250</v>
      </c>
      <c r="C1141" s="370"/>
      <c r="D1141" s="371"/>
      <c r="E1141" s="311">
        <v>11</v>
      </c>
      <c r="F1141" s="312">
        <v>14.181818181818183</v>
      </c>
      <c r="G1141" s="304">
        <f t="shared" si="19"/>
        <v>11</v>
      </c>
      <c r="H1141" s="419">
        <v>14.181818181818183</v>
      </c>
    </row>
    <row r="1142" spans="1:8">
      <c r="A1142" s="340" t="s">
        <v>5251</v>
      </c>
      <c r="B1142" s="1390" t="s">
        <v>5252</v>
      </c>
      <c r="C1142" s="370"/>
      <c r="D1142" s="371"/>
      <c r="E1142" s="311">
        <v>1</v>
      </c>
      <c r="F1142" s="312">
        <v>2.1818181818181817</v>
      </c>
      <c r="G1142" s="304">
        <f t="shared" si="19"/>
        <v>1</v>
      </c>
      <c r="H1142" s="419">
        <v>2.1818181818181817</v>
      </c>
    </row>
    <row r="1143" spans="1:8">
      <c r="A1143" s="340" t="s">
        <v>5253</v>
      </c>
      <c r="B1143" s="1390" t="s">
        <v>5254</v>
      </c>
      <c r="C1143" s="370"/>
      <c r="D1143" s="371"/>
      <c r="E1143" s="311">
        <v>120</v>
      </c>
      <c r="F1143" s="312">
        <v>261.81818181818181</v>
      </c>
      <c r="G1143" s="304">
        <f t="shared" si="19"/>
        <v>120</v>
      </c>
      <c r="H1143" s="419">
        <v>261.81818181818181</v>
      </c>
    </row>
    <row r="1144" spans="1:8" ht="15" customHeight="1">
      <c r="A1144" s="307" t="s">
        <v>5255</v>
      </c>
      <c r="B1144" s="1389" t="s">
        <v>5256</v>
      </c>
      <c r="C1144" s="370"/>
      <c r="D1144" s="371"/>
      <c r="E1144" s="311">
        <v>15</v>
      </c>
      <c r="F1144" s="312">
        <v>18.545454545454543</v>
      </c>
      <c r="G1144" s="304">
        <f t="shared" si="19"/>
        <v>15</v>
      </c>
      <c r="H1144" s="419">
        <v>18.545454545454543</v>
      </c>
    </row>
    <row r="1145" spans="1:8" ht="15" customHeight="1">
      <c r="A1145" s="340" t="s">
        <v>5257</v>
      </c>
      <c r="B1145" s="1390" t="s">
        <v>5258</v>
      </c>
      <c r="C1145" s="370"/>
      <c r="D1145" s="371"/>
      <c r="E1145" s="311">
        <v>0</v>
      </c>
      <c r="F1145" s="312">
        <v>2.1818181818181817</v>
      </c>
      <c r="G1145" s="304">
        <f t="shared" si="19"/>
        <v>0</v>
      </c>
      <c r="H1145" s="419">
        <v>2.1818181818181817</v>
      </c>
    </row>
    <row r="1146" spans="1:8" ht="25.5">
      <c r="A1146" s="340" t="s">
        <v>5259</v>
      </c>
      <c r="B1146" s="1390" t="s">
        <v>5260</v>
      </c>
      <c r="C1146" s="370"/>
      <c r="D1146" s="371"/>
      <c r="E1146" s="311">
        <v>23</v>
      </c>
      <c r="F1146" s="312">
        <v>33.81818181818182</v>
      </c>
      <c r="G1146" s="304">
        <f t="shared" si="19"/>
        <v>23</v>
      </c>
      <c r="H1146" s="419">
        <v>33.81818181818182</v>
      </c>
    </row>
    <row r="1147" spans="1:8">
      <c r="A1147" s="340" t="s">
        <v>5261</v>
      </c>
      <c r="B1147" s="1390" t="s">
        <v>5262</v>
      </c>
      <c r="C1147" s="370"/>
      <c r="D1147" s="371"/>
      <c r="E1147" s="311">
        <v>0</v>
      </c>
      <c r="F1147" s="312">
        <v>1</v>
      </c>
      <c r="G1147" s="304">
        <f t="shared" si="19"/>
        <v>0</v>
      </c>
      <c r="H1147" s="419">
        <v>1</v>
      </c>
    </row>
    <row r="1148" spans="1:8">
      <c r="A1148" s="324" t="s">
        <v>5263</v>
      </c>
      <c r="B1148" s="411" t="s">
        <v>5264</v>
      </c>
      <c r="C1148" s="370"/>
      <c r="D1148" s="371"/>
      <c r="E1148" s="311">
        <v>4</v>
      </c>
      <c r="F1148" s="312">
        <v>12</v>
      </c>
      <c r="G1148" s="304">
        <f t="shared" si="19"/>
        <v>4</v>
      </c>
      <c r="H1148" s="419">
        <v>12</v>
      </c>
    </row>
    <row r="1149" spans="1:8">
      <c r="A1149" s="340" t="s">
        <v>3926</v>
      </c>
      <c r="B1149" s="1390" t="s">
        <v>3927</v>
      </c>
      <c r="C1149" s="370"/>
      <c r="D1149" s="371"/>
      <c r="E1149" s="311">
        <v>33</v>
      </c>
      <c r="F1149" s="312">
        <v>54.545454545454547</v>
      </c>
      <c r="G1149" s="304">
        <f t="shared" si="19"/>
        <v>33</v>
      </c>
      <c r="H1149" s="419">
        <v>54.545454545454547</v>
      </c>
    </row>
    <row r="1150" spans="1:8">
      <c r="A1150" s="326" t="s">
        <v>5265</v>
      </c>
      <c r="B1150" s="1412" t="s">
        <v>5266</v>
      </c>
      <c r="C1150" s="370"/>
      <c r="D1150" s="371"/>
      <c r="E1150" s="311">
        <v>0</v>
      </c>
      <c r="F1150" s="312">
        <v>1.0909090909090908</v>
      </c>
      <c r="G1150" s="304">
        <f t="shared" si="19"/>
        <v>0</v>
      </c>
      <c r="H1150" s="419">
        <v>1.0909090909090908</v>
      </c>
    </row>
    <row r="1151" spans="1:8">
      <c r="A1151" s="340" t="s">
        <v>3928</v>
      </c>
      <c r="B1151" s="1390" t="s">
        <v>5267</v>
      </c>
      <c r="C1151" s="370"/>
      <c r="D1151" s="371"/>
      <c r="E1151" s="311">
        <v>19</v>
      </c>
      <c r="F1151" s="312">
        <v>29.454545454545453</v>
      </c>
      <c r="G1151" s="304">
        <f t="shared" si="19"/>
        <v>19</v>
      </c>
      <c r="H1151" s="419">
        <v>29.454545454545453</v>
      </c>
    </row>
    <row r="1152" spans="1:8">
      <c r="A1152" s="340" t="s">
        <v>3930</v>
      </c>
      <c r="B1152" s="411" t="s">
        <v>3931</v>
      </c>
      <c r="C1152" s="370"/>
      <c r="D1152" s="371"/>
      <c r="E1152" s="311">
        <v>24</v>
      </c>
      <c r="F1152" s="312">
        <v>67.63636363636364</v>
      </c>
      <c r="G1152" s="304">
        <f t="shared" si="19"/>
        <v>24</v>
      </c>
      <c r="H1152" s="419">
        <v>67.63636363636364</v>
      </c>
    </row>
    <row r="1153" spans="1:8">
      <c r="A1153" s="345" t="s">
        <v>5268</v>
      </c>
      <c r="B1153" s="1396" t="s">
        <v>5269</v>
      </c>
      <c r="C1153" s="424"/>
      <c r="D1153" s="425"/>
      <c r="E1153" s="311">
        <v>17</v>
      </c>
      <c r="F1153" s="312">
        <v>45.81818181818182</v>
      </c>
      <c r="G1153" s="304">
        <f t="shared" si="19"/>
        <v>17</v>
      </c>
      <c r="H1153" s="419">
        <v>45.81818181818182</v>
      </c>
    </row>
    <row r="1154" spans="1:8" ht="13.5" customHeight="1">
      <c r="A1154" s="340" t="s">
        <v>4383</v>
      </c>
      <c r="B1154" s="1390" t="s">
        <v>4384</v>
      </c>
      <c r="C1154" s="370"/>
      <c r="D1154" s="371"/>
      <c r="E1154" s="311">
        <v>0</v>
      </c>
      <c r="F1154" s="312">
        <v>1</v>
      </c>
      <c r="G1154" s="304">
        <f t="shared" si="19"/>
        <v>0</v>
      </c>
      <c r="H1154" s="419">
        <v>1</v>
      </c>
    </row>
    <row r="1155" spans="1:8">
      <c r="A1155" s="340" t="s">
        <v>5270</v>
      </c>
      <c r="B1155" s="1390" t="s">
        <v>5271</v>
      </c>
      <c r="C1155" s="370"/>
      <c r="D1155" s="371"/>
      <c r="E1155" s="311">
        <v>2</v>
      </c>
      <c r="F1155" s="312">
        <v>4.3636363636363633</v>
      </c>
      <c r="G1155" s="304">
        <f t="shared" si="19"/>
        <v>2</v>
      </c>
      <c r="H1155" s="419">
        <v>4.3636363636363633</v>
      </c>
    </row>
    <row r="1156" spans="1:8" ht="25.5">
      <c r="A1156" s="340" t="s">
        <v>5272</v>
      </c>
      <c r="B1156" s="1390" t="s">
        <v>5273</v>
      </c>
      <c r="C1156" s="370"/>
      <c r="D1156" s="371"/>
      <c r="E1156" s="311">
        <v>0</v>
      </c>
      <c r="F1156" s="312">
        <v>2.1818181818181817</v>
      </c>
      <c r="G1156" s="304">
        <f t="shared" si="19"/>
        <v>0</v>
      </c>
      <c r="H1156" s="419">
        <v>2.1818181818181817</v>
      </c>
    </row>
    <row r="1157" spans="1:8">
      <c r="A1157" s="340" t="s">
        <v>5274</v>
      </c>
      <c r="B1157" s="1390" t="s">
        <v>5275</v>
      </c>
      <c r="C1157" s="370"/>
      <c r="D1157" s="371"/>
      <c r="E1157" s="311">
        <v>0</v>
      </c>
      <c r="F1157" s="312">
        <v>1.0909090909090908</v>
      </c>
      <c r="G1157" s="304">
        <f t="shared" si="19"/>
        <v>0</v>
      </c>
      <c r="H1157" s="419">
        <v>1.0909090909090908</v>
      </c>
    </row>
    <row r="1158" spans="1:8" ht="25.5">
      <c r="A1158" s="340" t="s">
        <v>5276</v>
      </c>
      <c r="B1158" s="1390" t="s">
        <v>5277</v>
      </c>
      <c r="C1158" s="370"/>
      <c r="D1158" s="371"/>
      <c r="E1158" s="311">
        <v>0</v>
      </c>
      <c r="F1158" s="312">
        <v>1</v>
      </c>
      <c r="G1158" s="304">
        <f t="shared" si="19"/>
        <v>0</v>
      </c>
      <c r="H1158" s="419">
        <v>1</v>
      </c>
    </row>
    <row r="1159" spans="1:8" ht="25.5">
      <c r="A1159" s="340" t="s">
        <v>5278</v>
      </c>
      <c r="B1159" s="1390" t="s">
        <v>5279</v>
      </c>
      <c r="C1159" s="370"/>
      <c r="D1159" s="371"/>
      <c r="E1159" s="311">
        <v>1</v>
      </c>
      <c r="F1159" s="312">
        <v>1</v>
      </c>
      <c r="G1159" s="304">
        <f t="shared" si="19"/>
        <v>1</v>
      </c>
      <c r="H1159" s="419">
        <v>1</v>
      </c>
    </row>
    <row r="1160" spans="1:8">
      <c r="A1160" s="340" t="s">
        <v>5280</v>
      </c>
      <c r="B1160" s="1390" t="s">
        <v>5281</v>
      </c>
      <c r="C1160" s="370"/>
      <c r="D1160" s="371"/>
      <c r="E1160" s="311">
        <v>0</v>
      </c>
      <c r="F1160" s="312">
        <v>1</v>
      </c>
      <c r="G1160" s="304">
        <f t="shared" si="19"/>
        <v>0</v>
      </c>
      <c r="H1160" s="419">
        <v>1</v>
      </c>
    </row>
    <row r="1161" spans="1:8">
      <c r="A1161" s="326" t="s">
        <v>5282</v>
      </c>
      <c r="B1161" s="1412" t="s">
        <v>5283</v>
      </c>
      <c r="C1161" s="370"/>
      <c r="D1161" s="371"/>
      <c r="E1161" s="311">
        <v>0</v>
      </c>
      <c r="F1161" s="312">
        <v>1</v>
      </c>
      <c r="G1161" s="304">
        <f t="shared" si="19"/>
        <v>0</v>
      </c>
      <c r="H1161" s="419">
        <v>1</v>
      </c>
    </row>
    <row r="1162" spans="1:8">
      <c r="A1162" s="340" t="s">
        <v>5284</v>
      </c>
      <c r="B1162" s="1390" t="s">
        <v>5285</v>
      </c>
      <c r="C1162" s="370"/>
      <c r="D1162" s="371"/>
      <c r="E1162" s="311">
        <v>3</v>
      </c>
      <c r="F1162" s="312">
        <v>1</v>
      </c>
      <c r="G1162" s="304">
        <f t="shared" si="19"/>
        <v>3</v>
      </c>
      <c r="H1162" s="419">
        <v>1</v>
      </c>
    </row>
    <row r="1163" spans="1:8">
      <c r="A1163" s="340" t="s">
        <v>5286</v>
      </c>
      <c r="B1163" s="1390" t="s">
        <v>5287</v>
      </c>
      <c r="C1163" s="370"/>
      <c r="D1163" s="371"/>
      <c r="E1163" s="311">
        <v>0</v>
      </c>
      <c r="F1163" s="312">
        <v>1</v>
      </c>
      <c r="G1163" s="304">
        <f t="shared" si="19"/>
        <v>0</v>
      </c>
      <c r="H1163" s="419">
        <v>1</v>
      </c>
    </row>
    <row r="1164" spans="1:8">
      <c r="A1164" s="340" t="s">
        <v>5288</v>
      </c>
      <c r="B1164" s="1390" t="s">
        <v>5289</v>
      </c>
      <c r="C1164" s="370"/>
      <c r="D1164" s="371"/>
      <c r="E1164" s="311">
        <v>0</v>
      </c>
      <c r="F1164" s="312">
        <v>1</v>
      </c>
      <c r="G1164" s="304">
        <f t="shared" si="19"/>
        <v>0</v>
      </c>
      <c r="H1164" s="419">
        <v>1</v>
      </c>
    </row>
    <row r="1165" spans="1:8">
      <c r="A1165" s="340" t="s">
        <v>5290</v>
      </c>
      <c r="B1165" s="1390" t="s">
        <v>5291</v>
      </c>
      <c r="C1165" s="370"/>
      <c r="D1165" s="371"/>
      <c r="E1165" s="311">
        <v>0</v>
      </c>
      <c r="F1165" s="312">
        <v>1</v>
      </c>
      <c r="G1165" s="304">
        <f t="shared" si="19"/>
        <v>0</v>
      </c>
      <c r="H1165" s="419">
        <v>1</v>
      </c>
    </row>
    <row r="1166" spans="1:8">
      <c r="A1166" s="340" t="s">
        <v>5292</v>
      </c>
      <c r="B1166" s="1390" t="s">
        <v>5293</v>
      </c>
      <c r="C1166" s="370"/>
      <c r="D1166" s="371"/>
      <c r="E1166" s="311">
        <v>0</v>
      </c>
      <c r="F1166" s="312">
        <v>1</v>
      </c>
      <c r="G1166" s="304">
        <f t="shared" si="19"/>
        <v>0</v>
      </c>
      <c r="H1166" s="419">
        <v>1</v>
      </c>
    </row>
    <row r="1167" spans="1:8">
      <c r="A1167" s="307" t="s">
        <v>5294</v>
      </c>
      <c r="B1167" s="1382" t="s">
        <v>5295</v>
      </c>
      <c r="C1167" s="370"/>
      <c r="D1167" s="371"/>
      <c r="E1167" s="311">
        <v>0</v>
      </c>
      <c r="F1167" s="312">
        <v>1</v>
      </c>
      <c r="G1167" s="304">
        <f t="shared" si="19"/>
        <v>0</v>
      </c>
      <c r="H1167" s="419">
        <v>1</v>
      </c>
    </row>
    <row r="1168" spans="1:8">
      <c r="A1168" s="340" t="s">
        <v>5296</v>
      </c>
      <c r="B1168" s="1390" t="s">
        <v>5297</v>
      </c>
      <c r="C1168" s="370"/>
      <c r="D1168" s="371"/>
      <c r="E1168" s="311">
        <v>3</v>
      </c>
      <c r="F1168" s="312">
        <v>2.1818181818181817</v>
      </c>
      <c r="G1168" s="304">
        <f t="shared" si="19"/>
        <v>3</v>
      </c>
      <c r="H1168" s="419">
        <v>2.1818181818181817</v>
      </c>
    </row>
    <row r="1169" spans="1:8" ht="12" customHeight="1">
      <c r="A1169" s="340" t="s">
        <v>3936</v>
      </c>
      <c r="B1169" s="1390" t="s">
        <v>3937</v>
      </c>
      <c r="C1169" s="370"/>
      <c r="D1169" s="371"/>
      <c r="E1169" s="311">
        <v>7</v>
      </c>
      <c r="F1169" s="312">
        <v>7.6363636363636367</v>
      </c>
      <c r="G1169" s="304">
        <f t="shared" si="19"/>
        <v>7</v>
      </c>
      <c r="H1169" s="419">
        <v>7.6363636363636367</v>
      </c>
    </row>
    <row r="1170" spans="1:8">
      <c r="A1170" s="340" t="s">
        <v>5298</v>
      </c>
      <c r="B1170" s="411" t="s">
        <v>5299</v>
      </c>
      <c r="C1170" s="370"/>
      <c r="D1170" s="371"/>
      <c r="E1170" s="311">
        <v>0</v>
      </c>
      <c r="F1170" s="312">
        <v>2.1818181818181817</v>
      </c>
      <c r="G1170" s="304">
        <f t="shared" si="19"/>
        <v>0</v>
      </c>
      <c r="H1170" s="419">
        <v>2.1818181818181817</v>
      </c>
    </row>
    <row r="1171" spans="1:8">
      <c r="A1171" s="336" t="s">
        <v>5300</v>
      </c>
      <c r="B1171" s="1380" t="s">
        <v>5301</v>
      </c>
      <c r="C1171" s="370"/>
      <c r="D1171" s="371"/>
      <c r="E1171" s="311">
        <v>0</v>
      </c>
      <c r="F1171" s="312">
        <v>1</v>
      </c>
      <c r="G1171" s="304">
        <f t="shared" si="19"/>
        <v>0</v>
      </c>
      <c r="H1171" s="419">
        <v>1</v>
      </c>
    </row>
    <row r="1172" spans="1:8">
      <c r="A1172" s="336" t="s">
        <v>3940</v>
      </c>
      <c r="B1172" s="1380" t="s">
        <v>3941</v>
      </c>
      <c r="C1172" s="370"/>
      <c r="D1172" s="371"/>
      <c r="E1172" s="311">
        <v>2</v>
      </c>
      <c r="F1172" s="312">
        <v>3.2727272727272725</v>
      </c>
      <c r="G1172" s="304">
        <f t="shared" si="19"/>
        <v>2</v>
      </c>
      <c r="H1172" s="419">
        <v>3.2727272727272725</v>
      </c>
    </row>
    <row r="1173" spans="1:8">
      <c r="A1173" s="336" t="s">
        <v>5302</v>
      </c>
      <c r="B1173" s="1380" t="s">
        <v>5303</v>
      </c>
      <c r="C1173" s="782"/>
      <c r="D1173" s="783"/>
      <c r="E1173" s="311">
        <v>0</v>
      </c>
      <c r="F1173" s="312">
        <v>1</v>
      </c>
      <c r="G1173" s="304">
        <f t="shared" si="19"/>
        <v>0</v>
      </c>
      <c r="H1173" s="419">
        <v>1</v>
      </c>
    </row>
    <row r="1174" spans="1:8">
      <c r="A1174" s="336" t="s">
        <v>5304</v>
      </c>
      <c r="B1174" s="1380" t="s">
        <v>5305</v>
      </c>
      <c r="C1174" s="782"/>
      <c r="D1174" s="783"/>
      <c r="E1174" s="311">
        <v>4</v>
      </c>
      <c r="F1174" s="312">
        <v>2.1818181818181817</v>
      </c>
      <c r="G1174" s="304">
        <f t="shared" si="19"/>
        <v>4</v>
      </c>
      <c r="H1174" s="419">
        <v>2.1818181818181817</v>
      </c>
    </row>
    <row r="1175" spans="1:8">
      <c r="A1175" s="336" t="s">
        <v>3942</v>
      </c>
      <c r="B1175" s="1380" t="s">
        <v>3943</v>
      </c>
      <c r="C1175" s="782"/>
      <c r="D1175" s="783"/>
      <c r="E1175" s="311">
        <v>6</v>
      </c>
      <c r="F1175" s="312">
        <v>14.181818181818183</v>
      </c>
      <c r="G1175" s="304">
        <f t="shared" si="19"/>
        <v>6</v>
      </c>
      <c r="H1175" s="419">
        <v>14.181818181818183</v>
      </c>
    </row>
    <row r="1176" spans="1:8">
      <c r="A1176" s="336" t="s">
        <v>5306</v>
      </c>
      <c r="B1176" s="1380" t="s">
        <v>5307</v>
      </c>
      <c r="C1176" s="782"/>
      <c r="D1176" s="783"/>
      <c r="E1176" s="311">
        <v>0</v>
      </c>
      <c r="F1176" s="312">
        <v>1</v>
      </c>
      <c r="G1176" s="304">
        <f t="shared" si="19"/>
        <v>0</v>
      </c>
      <c r="H1176" s="419">
        <v>1</v>
      </c>
    </row>
    <row r="1177" spans="1:8" ht="16.5" customHeight="1">
      <c r="A1177" s="336" t="s">
        <v>5308</v>
      </c>
      <c r="B1177" s="1380" t="s">
        <v>5309</v>
      </c>
      <c r="C1177" s="782"/>
      <c r="D1177" s="783"/>
      <c r="E1177" s="311">
        <v>1</v>
      </c>
      <c r="F1177" s="312">
        <v>2.1818181818181817</v>
      </c>
      <c r="G1177" s="304">
        <f t="shared" si="19"/>
        <v>1</v>
      </c>
      <c r="H1177" s="419">
        <v>2.1818181818181817</v>
      </c>
    </row>
    <row r="1178" spans="1:8">
      <c r="A1178" s="336" t="s">
        <v>5310</v>
      </c>
      <c r="B1178" s="1380" t="s">
        <v>5311</v>
      </c>
      <c r="C1178" s="782"/>
      <c r="D1178" s="783"/>
      <c r="E1178" s="311">
        <v>0</v>
      </c>
      <c r="F1178" s="312">
        <v>1</v>
      </c>
      <c r="G1178" s="304">
        <f t="shared" si="19"/>
        <v>0</v>
      </c>
      <c r="H1178" s="419">
        <v>1</v>
      </c>
    </row>
    <row r="1179" spans="1:8">
      <c r="A1179" s="307" t="s">
        <v>5312</v>
      </c>
      <c r="B1179" s="1357" t="s">
        <v>5313</v>
      </c>
      <c r="C1179" s="782"/>
      <c r="D1179" s="783"/>
      <c r="E1179" s="501">
        <v>6</v>
      </c>
      <c r="F1179" s="502">
        <v>6.545454545454545</v>
      </c>
      <c r="G1179" s="304">
        <f t="shared" si="19"/>
        <v>6</v>
      </c>
      <c r="H1179" s="419">
        <v>6.545454545454545</v>
      </c>
    </row>
    <row r="1180" spans="1:8">
      <c r="A1180" s="307" t="s">
        <v>5314</v>
      </c>
      <c r="B1180" s="1357" t="s">
        <v>5315</v>
      </c>
      <c r="C1180" s="782"/>
      <c r="D1180" s="783"/>
      <c r="E1180" s="501">
        <v>1</v>
      </c>
      <c r="F1180" s="502">
        <v>3.2727272727272725</v>
      </c>
      <c r="G1180" s="304">
        <f t="shared" si="19"/>
        <v>1</v>
      </c>
      <c r="H1180" s="419">
        <v>3.2727272727272725</v>
      </c>
    </row>
    <row r="1181" spans="1:8">
      <c r="A1181" s="307" t="s">
        <v>3946</v>
      </c>
      <c r="B1181" s="1357" t="s">
        <v>3947</v>
      </c>
      <c r="C1181" s="782"/>
      <c r="D1181" s="783"/>
      <c r="E1181" s="501">
        <v>0</v>
      </c>
      <c r="F1181" s="312">
        <v>1</v>
      </c>
      <c r="G1181" s="304">
        <f t="shared" si="19"/>
        <v>0</v>
      </c>
      <c r="H1181" s="419">
        <v>1</v>
      </c>
    </row>
    <row r="1182" spans="1:8" ht="38.25">
      <c r="A1182" s="307" t="s">
        <v>5316</v>
      </c>
      <c r="B1182" s="1357" t="s">
        <v>5317</v>
      </c>
      <c r="C1182" s="782"/>
      <c r="D1182" s="783"/>
      <c r="E1182" s="501">
        <v>2</v>
      </c>
      <c r="F1182" s="502">
        <v>2.1818181818181817</v>
      </c>
      <c r="G1182" s="304">
        <f t="shared" si="19"/>
        <v>2</v>
      </c>
      <c r="H1182" s="419">
        <v>2.1818181818181817</v>
      </c>
    </row>
    <row r="1183" spans="1:8" ht="25.5">
      <c r="A1183" s="307" t="s">
        <v>5318</v>
      </c>
      <c r="B1183" s="1382" t="s">
        <v>5319</v>
      </c>
      <c r="C1183" s="782"/>
      <c r="D1183" s="783"/>
      <c r="E1183" s="501">
        <v>0</v>
      </c>
      <c r="F1183" s="312">
        <v>1</v>
      </c>
      <c r="G1183" s="304">
        <f t="shared" si="19"/>
        <v>0</v>
      </c>
      <c r="H1183" s="419">
        <v>1</v>
      </c>
    </row>
    <row r="1184" spans="1:8" ht="25.5">
      <c r="A1184" s="307" t="s">
        <v>4402</v>
      </c>
      <c r="B1184" s="1357" t="s">
        <v>4403</v>
      </c>
      <c r="C1184" s="782"/>
      <c r="D1184" s="783"/>
      <c r="E1184" s="501">
        <v>0</v>
      </c>
      <c r="F1184" s="312">
        <v>1</v>
      </c>
      <c r="G1184" s="304">
        <f t="shared" si="19"/>
        <v>0</v>
      </c>
      <c r="H1184" s="419">
        <v>1</v>
      </c>
    </row>
    <row r="1185" spans="1:8" ht="13.5" customHeight="1">
      <c r="A1185" s="313" t="s">
        <v>3984</v>
      </c>
      <c r="B1185" s="1415" t="s">
        <v>5320</v>
      </c>
      <c r="C1185" s="782"/>
      <c r="D1185" s="783"/>
      <c r="E1185" s="501">
        <v>0</v>
      </c>
      <c r="F1185" s="312">
        <v>1</v>
      </c>
      <c r="G1185" s="304">
        <f t="shared" si="19"/>
        <v>0</v>
      </c>
      <c r="H1185" s="419">
        <v>1</v>
      </c>
    </row>
    <row r="1186" spans="1:8" ht="15.75" customHeight="1">
      <c r="A1186" s="307" t="s">
        <v>3998</v>
      </c>
      <c r="B1186" s="1357" t="s">
        <v>3999</v>
      </c>
      <c r="C1186" s="782"/>
      <c r="D1186" s="783"/>
      <c r="E1186" s="501">
        <v>0</v>
      </c>
      <c r="F1186" s="312">
        <v>1</v>
      </c>
      <c r="G1186" s="304">
        <f t="shared" si="19"/>
        <v>0</v>
      </c>
      <c r="H1186" s="419">
        <v>1</v>
      </c>
    </row>
    <row r="1187" spans="1:8" ht="15.75" customHeight="1">
      <c r="A1187" s="427" t="s">
        <v>4004</v>
      </c>
      <c r="B1187" s="1411" t="s">
        <v>4528</v>
      </c>
      <c r="C1187" s="782"/>
      <c r="D1187" s="783"/>
      <c r="E1187" s="501">
        <v>1</v>
      </c>
      <c r="F1187" s="312">
        <v>1</v>
      </c>
      <c r="G1187" s="304">
        <f t="shared" si="19"/>
        <v>1</v>
      </c>
      <c r="H1187" s="419">
        <v>1</v>
      </c>
    </row>
    <row r="1188" spans="1:8" ht="15.75" customHeight="1">
      <c r="A1188" s="363" t="s">
        <v>4006</v>
      </c>
      <c r="B1188" s="1401" t="s">
        <v>5321</v>
      </c>
      <c r="C1188" s="782"/>
      <c r="D1188" s="783"/>
      <c r="E1188" s="501">
        <v>1</v>
      </c>
      <c r="F1188" s="312">
        <v>1</v>
      </c>
      <c r="G1188" s="304">
        <f t="shared" si="19"/>
        <v>1</v>
      </c>
      <c r="H1188" s="419">
        <v>1</v>
      </c>
    </row>
    <row r="1189" spans="1:8" ht="15.75" customHeight="1">
      <c r="A1189" s="428" t="s">
        <v>4546</v>
      </c>
      <c r="B1189" s="1412" t="s">
        <v>5322</v>
      </c>
      <c r="C1189" s="782"/>
      <c r="D1189" s="783"/>
      <c r="E1189" s="501">
        <v>0</v>
      </c>
      <c r="F1189" s="312">
        <v>1</v>
      </c>
      <c r="G1189" s="304">
        <f t="shared" si="19"/>
        <v>0</v>
      </c>
      <c r="H1189" s="419">
        <v>1</v>
      </c>
    </row>
    <row r="1190" spans="1:8" ht="15.75" customHeight="1">
      <c r="A1190" s="428" t="s">
        <v>4225</v>
      </c>
      <c r="B1190" s="1412" t="s">
        <v>4226</v>
      </c>
      <c r="C1190" s="782"/>
      <c r="D1190" s="783"/>
      <c r="E1190" s="501">
        <v>0</v>
      </c>
      <c r="F1190" s="312">
        <v>1</v>
      </c>
      <c r="G1190" s="304">
        <f t="shared" si="19"/>
        <v>0</v>
      </c>
      <c r="H1190" s="419">
        <v>1</v>
      </c>
    </row>
    <row r="1191" spans="1:8" ht="15.75" customHeight="1">
      <c r="A1191" s="428" t="s">
        <v>4251</v>
      </c>
      <c r="B1191" s="1412" t="s">
        <v>4684</v>
      </c>
      <c r="C1191" s="782"/>
      <c r="D1191" s="783"/>
      <c r="E1191" s="501">
        <v>0</v>
      </c>
      <c r="F1191" s="312">
        <v>1</v>
      </c>
      <c r="G1191" s="304">
        <f t="shared" si="19"/>
        <v>0</v>
      </c>
      <c r="H1191" s="419">
        <v>1</v>
      </c>
    </row>
    <row r="1192" spans="1:8" ht="15.75" customHeight="1">
      <c r="A1192" s="428" t="s">
        <v>4255</v>
      </c>
      <c r="B1192" s="1412" t="s">
        <v>5323</v>
      </c>
      <c r="C1192" s="782"/>
      <c r="D1192" s="783"/>
      <c r="E1192" s="501">
        <v>0</v>
      </c>
      <c r="F1192" s="312">
        <v>1</v>
      </c>
      <c r="G1192" s="304">
        <f t="shared" si="19"/>
        <v>0</v>
      </c>
      <c r="H1192" s="419">
        <v>1</v>
      </c>
    </row>
    <row r="1193" spans="1:8" ht="15.75" customHeight="1">
      <c r="A1193" s="428" t="s">
        <v>5324</v>
      </c>
      <c r="B1193" s="1412" t="s">
        <v>5325</v>
      </c>
      <c r="C1193" s="782"/>
      <c r="D1193" s="783"/>
      <c r="E1193" s="501">
        <v>0</v>
      </c>
      <c r="F1193" s="312">
        <v>1</v>
      </c>
      <c r="G1193" s="304">
        <f t="shared" si="19"/>
        <v>0</v>
      </c>
      <c r="H1193" s="419">
        <v>1</v>
      </c>
    </row>
    <row r="1194" spans="1:8" ht="15.75" customHeight="1">
      <c r="A1194" s="363" t="s">
        <v>5326</v>
      </c>
      <c r="B1194" s="1382" t="s">
        <v>5327</v>
      </c>
      <c r="C1194" s="782"/>
      <c r="D1194" s="783"/>
      <c r="E1194" s="501">
        <v>0</v>
      </c>
      <c r="F1194" s="312">
        <v>1</v>
      </c>
      <c r="G1194" s="304">
        <f t="shared" si="19"/>
        <v>0</v>
      </c>
      <c r="H1194" s="419">
        <v>1</v>
      </c>
    </row>
    <row r="1195" spans="1:8" ht="15.75" customHeight="1">
      <c r="A1195" s="428" t="s">
        <v>5328</v>
      </c>
      <c r="B1195" s="1412" t="s">
        <v>5329</v>
      </c>
      <c r="C1195" s="782"/>
      <c r="D1195" s="783"/>
      <c r="E1195" s="501">
        <v>1</v>
      </c>
      <c r="F1195" s="502">
        <v>2.1818181818181817</v>
      </c>
      <c r="G1195" s="304">
        <f t="shared" si="19"/>
        <v>1</v>
      </c>
      <c r="H1195" s="419">
        <v>2.1818181818181817</v>
      </c>
    </row>
    <row r="1196" spans="1:8" ht="15.75" customHeight="1">
      <c r="A1196" s="428" t="s">
        <v>5330</v>
      </c>
      <c r="B1196" s="1412" t="s">
        <v>5331</v>
      </c>
      <c r="C1196" s="782"/>
      <c r="D1196" s="783"/>
      <c r="E1196" s="501">
        <v>11</v>
      </c>
      <c r="F1196" s="502">
        <v>13.09090909090909</v>
      </c>
      <c r="G1196" s="304">
        <f t="shared" si="19"/>
        <v>11</v>
      </c>
      <c r="H1196" s="419">
        <v>13.09090909090909</v>
      </c>
    </row>
    <row r="1197" spans="1:8" ht="15.75" customHeight="1">
      <c r="A1197" s="428" t="s">
        <v>5332</v>
      </c>
      <c r="B1197" s="1412" t="s">
        <v>5333</v>
      </c>
      <c r="C1197" s="782"/>
      <c r="D1197" s="783"/>
      <c r="E1197" s="501">
        <v>0</v>
      </c>
      <c r="F1197" s="312">
        <v>1</v>
      </c>
      <c r="G1197" s="304">
        <f t="shared" si="19"/>
        <v>0</v>
      </c>
      <c r="H1197" s="419">
        <v>1</v>
      </c>
    </row>
    <row r="1198" spans="1:8" ht="15.75" customHeight="1">
      <c r="A1198" s="428" t="s">
        <v>5334</v>
      </c>
      <c r="B1198" s="1412" t="s">
        <v>5335</v>
      </c>
      <c r="C1198" s="782"/>
      <c r="D1198" s="783"/>
      <c r="E1198" s="501">
        <v>0</v>
      </c>
      <c r="F1198" s="312">
        <v>1</v>
      </c>
      <c r="G1198" s="304">
        <f t="shared" si="19"/>
        <v>0</v>
      </c>
      <c r="H1198" s="419">
        <v>1</v>
      </c>
    </row>
    <row r="1199" spans="1:8" ht="15.75" customHeight="1">
      <c r="A1199" s="428" t="s">
        <v>5336</v>
      </c>
      <c r="B1199" s="1412" t="s">
        <v>5337</v>
      </c>
      <c r="C1199" s="782"/>
      <c r="D1199" s="783"/>
      <c r="E1199" s="501">
        <v>0</v>
      </c>
      <c r="F1199" s="312">
        <v>1</v>
      </c>
      <c r="G1199" s="304">
        <f t="shared" si="19"/>
        <v>0</v>
      </c>
      <c r="H1199" s="419">
        <v>1</v>
      </c>
    </row>
    <row r="1200" spans="1:8" ht="15.75" customHeight="1">
      <c r="A1200" s="428" t="s">
        <v>4707</v>
      </c>
      <c r="B1200" s="1412" t="s">
        <v>5338</v>
      </c>
      <c r="C1200" s="782"/>
      <c r="D1200" s="783"/>
      <c r="E1200" s="501">
        <v>0</v>
      </c>
      <c r="F1200" s="312">
        <v>1</v>
      </c>
      <c r="G1200" s="304">
        <f t="shared" si="19"/>
        <v>0</v>
      </c>
      <c r="H1200" s="419">
        <v>1</v>
      </c>
    </row>
    <row r="1201" spans="1:8" ht="15.75" customHeight="1">
      <c r="A1201" s="363" t="s">
        <v>5339</v>
      </c>
      <c r="B1201" s="1382" t="s">
        <v>5340</v>
      </c>
      <c r="C1201" s="782"/>
      <c r="D1201" s="783"/>
      <c r="E1201" s="501">
        <v>1</v>
      </c>
      <c r="F1201" s="502">
        <v>1.0909090909090908</v>
      </c>
      <c r="G1201" s="304">
        <f t="shared" si="19"/>
        <v>1</v>
      </c>
      <c r="H1201" s="419">
        <v>1.0909090909090908</v>
      </c>
    </row>
    <row r="1202" spans="1:8" ht="15.75" customHeight="1">
      <c r="A1202" s="428" t="s">
        <v>5341</v>
      </c>
      <c r="B1202" s="1412" t="s">
        <v>5342</v>
      </c>
      <c r="C1202" s="782"/>
      <c r="D1202" s="783"/>
      <c r="E1202" s="501">
        <v>8</v>
      </c>
      <c r="F1202" s="502">
        <v>4.3636363636363633</v>
      </c>
      <c r="G1202" s="304">
        <f t="shared" ref="G1202:G1230" si="20">C1202+E1202</f>
        <v>8</v>
      </c>
      <c r="H1202" s="419">
        <v>4.3636363636363633</v>
      </c>
    </row>
    <row r="1203" spans="1:8" ht="15.75" customHeight="1">
      <c r="A1203" s="363" t="s">
        <v>4271</v>
      </c>
      <c r="B1203" s="1382" t="s">
        <v>4272</v>
      </c>
      <c r="C1203" s="782"/>
      <c r="D1203" s="783"/>
      <c r="E1203" s="501">
        <v>0</v>
      </c>
      <c r="F1203" s="312">
        <v>1</v>
      </c>
      <c r="G1203" s="304">
        <f t="shared" si="20"/>
        <v>0</v>
      </c>
      <c r="H1203" s="419">
        <v>1</v>
      </c>
    </row>
    <row r="1204" spans="1:8" ht="15.75" customHeight="1">
      <c r="A1204" s="428" t="s">
        <v>5343</v>
      </c>
      <c r="B1204" s="1412" t="s">
        <v>5344</v>
      </c>
      <c r="C1204" s="782"/>
      <c r="D1204" s="783"/>
      <c r="E1204" s="501">
        <v>2</v>
      </c>
      <c r="F1204" s="502">
        <v>1.0909090909090908</v>
      </c>
      <c r="G1204" s="304">
        <f t="shared" si="20"/>
        <v>2</v>
      </c>
      <c r="H1204" s="419">
        <v>1.0909090909090908</v>
      </c>
    </row>
    <row r="1205" spans="1:8" ht="15.75" customHeight="1">
      <c r="A1205" s="363" t="s">
        <v>5345</v>
      </c>
      <c r="B1205" s="1382" t="s">
        <v>5346</v>
      </c>
      <c r="C1205" s="782"/>
      <c r="D1205" s="783"/>
      <c r="E1205" s="501">
        <v>809</v>
      </c>
      <c r="F1205" s="502">
        <v>1640</v>
      </c>
      <c r="G1205" s="304">
        <f t="shared" si="20"/>
        <v>809</v>
      </c>
      <c r="H1205" s="419">
        <v>1640</v>
      </c>
    </row>
    <row r="1206" spans="1:8" ht="15.75" customHeight="1">
      <c r="A1206" s="363" t="s">
        <v>5347</v>
      </c>
      <c r="B1206" s="1382" t="s">
        <v>5348</v>
      </c>
      <c r="C1206" s="782"/>
      <c r="D1206" s="783"/>
      <c r="E1206" s="501">
        <v>104</v>
      </c>
      <c r="F1206" s="502">
        <v>124.36363636363636</v>
      </c>
      <c r="G1206" s="304">
        <f t="shared" si="20"/>
        <v>104</v>
      </c>
      <c r="H1206" s="419">
        <v>124.36363636363636</v>
      </c>
    </row>
    <row r="1207" spans="1:8" ht="15.75" customHeight="1">
      <c r="A1207" s="363" t="s">
        <v>5349</v>
      </c>
      <c r="B1207" s="1382" t="s">
        <v>5350</v>
      </c>
      <c r="C1207" s="782"/>
      <c r="D1207" s="783"/>
      <c r="E1207" s="501">
        <v>237</v>
      </c>
      <c r="F1207" s="502">
        <v>507</v>
      </c>
      <c r="G1207" s="304">
        <f t="shared" si="20"/>
        <v>237</v>
      </c>
      <c r="H1207" s="419">
        <v>507</v>
      </c>
    </row>
    <row r="1208" spans="1:8" ht="15.75" customHeight="1">
      <c r="A1208" s="428" t="s">
        <v>5351</v>
      </c>
      <c r="B1208" s="1412" t="s">
        <v>5352</v>
      </c>
      <c r="C1208" s="782"/>
      <c r="D1208" s="783"/>
      <c r="E1208" s="501">
        <v>1</v>
      </c>
      <c r="F1208" s="312">
        <v>1</v>
      </c>
      <c r="G1208" s="304">
        <f t="shared" si="20"/>
        <v>1</v>
      </c>
      <c r="H1208" s="419">
        <v>1</v>
      </c>
    </row>
    <row r="1209" spans="1:8" ht="15.75" customHeight="1">
      <c r="A1209" s="428" t="s">
        <v>5353</v>
      </c>
      <c r="B1209" s="1412" t="s">
        <v>5354</v>
      </c>
      <c r="C1209" s="782"/>
      <c r="D1209" s="783"/>
      <c r="E1209" s="501">
        <v>0</v>
      </c>
      <c r="F1209" s="312">
        <v>1</v>
      </c>
      <c r="G1209" s="304">
        <f t="shared" si="20"/>
        <v>0</v>
      </c>
      <c r="H1209" s="419">
        <v>1</v>
      </c>
    </row>
    <row r="1210" spans="1:8" ht="15.75" customHeight="1">
      <c r="A1210" s="429" t="s">
        <v>5355</v>
      </c>
      <c r="B1210" s="1414" t="s">
        <v>5356</v>
      </c>
      <c r="C1210" s="782"/>
      <c r="D1210" s="783"/>
      <c r="E1210" s="501">
        <v>0</v>
      </c>
      <c r="F1210" s="312">
        <v>1.0909090909090908</v>
      </c>
      <c r="G1210" s="304">
        <f t="shared" si="20"/>
        <v>0</v>
      </c>
      <c r="H1210" s="419">
        <v>1.0909090909090908</v>
      </c>
    </row>
    <row r="1211" spans="1:8" ht="15.75" customHeight="1">
      <c r="A1211" s="430" t="s">
        <v>5357</v>
      </c>
      <c r="B1211" s="1412" t="s">
        <v>5358</v>
      </c>
      <c r="C1211" s="782"/>
      <c r="D1211" s="783"/>
      <c r="E1211" s="501">
        <v>0</v>
      </c>
      <c r="F1211" s="312">
        <v>1</v>
      </c>
      <c r="G1211" s="304">
        <f t="shared" si="20"/>
        <v>0</v>
      </c>
      <c r="H1211" s="419">
        <v>1</v>
      </c>
    </row>
    <row r="1212" spans="1:8" ht="15.75" customHeight="1">
      <c r="A1212" s="360" t="s">
        <v>5359</v>
      </c>
      <c r="B1212" s="1416" t="s">
        <v>5360</v>
      </c>
      <c r="C1212" s="782"/>
      <c r="D1212" s="783"/>
      <c r="E1212" s="501">
        <v>0</v>
      </c>
      <c r="F1212" s="312">
        <v>1</v>
      </c>
      <c r="G1212" s="304">
        <f t="shared" si="20"/>
        <v>0</v>
      </c>
      <c r="H1212" s="419">
        <v>1</v>
      </c>
    </row>
    <row r="1213" spans="1:8" ht="15.75" customHeight="1">
      <c r="A1213" s="431" t="s">
        <v>4716</v>
      </c>
      <c r="B1213" s="1416" t="s">
        <v>4717</v>
      </c>
      <c r="C1213" s="782"/>
      <c r="D1213" s="783"/>
      <c r="E1213" s="501">
        <v>0</v>
      </c>
      <c r="F1213" s="312">
        <v>1.0909090909090908</v>
      </c>
      <c r="G1213" s="304">
        <f t="shared" si="20"/>
        <v>0</v>
      </c>
      <c r="H1213" s="419">
        <v>1.0909090909090908</v>
      </c>
    </row>
    <row r="1214" spans="1:8" ht="15.75" customHeight="1">
      <c r="A1214" s="357" t="s">
        <v>4299</v>
      </c>
      <c r="B1214" s="1387" t="s">
        <v>4300</v>
      </c>
      <c r="C1214" s="782"/>
      <c r="D1214" s="783"/>
      <c r="E1214" s="501">
        <v>12</v>
      </c>
      <c r="F1214" s="312">
        <v>17</v>
      </c>
      <c r="G1214" s="304">
        <f t="shared" si="20"/>
        <v>12</v>
      </c>
      <c r="H1214" s="419">
        <v>17</v>
      </c>
    </row>
    <row r="1215" spans="1:8" ht="15.75" customHeight="1">
      <c r="A1215" s="366" t="s">
        <v>5361</v>
      </c>
      <c r="B1215" s="1417" t="s">
        <v>5362</v>
      </c>
      <c r="C1215" s="782"/>
      <c r="D1215" s="783"/>
      <c r="E1215" s="501">
        <v>0</v>
      </c>
      <c r="F1215" s="312">
        <v>1</v>
      </c>
      <c r="G1215" s="304">
        <f t="shared" si="20"/>
        <v>0</v>
      </c>
      <c r="H1215" s="419">
        <v>1</v>
      </c>
    </row>
    <row r="1216" spans="1:8" ht="15.75" customHeight="1">
      <c r="A1216" s="1418" t="s">
        <v>7286</v>
      </c>
      <c r="B1216" s="1417" t="s">
        <v>7287</v>
      </c>
      <c r="C1216" s="782"/>
      <c r="D1216" s="783"/>
      <c r="E1216" s="501">
        <v>10</v>
      </c>
      <c r="F1216" s="502"/>
      <c r="G1216" s="304">
        <f t="shared" si="20"/>
        <v>10</v>
      </c>
      <c r="H1216" s="419"/>
    </row>
    <row r="1217" spans="1:9" ht="15.75" customHeight="1">
      <c r="A1217" s="1418" t="s">
        <v>6700</v>
      </c>
      <c r="B1217" s="1417" t="s">
        <v>6701</v>
      </c>
      <c r="C1217" s="782"/>
      <c r="D1217" s="783"/>
      <c r="E1217" s="501">
        <v>2</v>
      </c>
      <c r="F1217" s="312"/>
      <c r="G1217" s="304">
        <f t="shared" si="20"/>
        <v>2</v>
      </c>
      <c r="H1217" s="419"/>
    </row>
    <row r="1218" spans="1:9" ht="15.75" customHeight="1">
      <c r="A1218" s="1418" t="s">
        <v>7288</v>
      </c>
      <c r="B1218" s="1417" t="s">
        <v>7289</v>
      </c>
      <c r="C1218" s="1408"/>
      <c r="D1218" s="783"/>
      <c r="E1218" s="501">
        <v>1</v>
      </c>
      <c r="F1218" s="312"/>
      <c r="G1218" s="304">
        <f t="shared" si="20"/>
        <v>1</v>
      </c>
      <c r="H1218" s="419"/>
    </row>
    <row r="1219" spans="1:9" ht="15.75" customHeight="1">
      <c r="A1219" s="1418" t="s">
        <v>4281</v>
      </c>
      <c r="B1219" s="1417" t="s">
        <v>4282</v>
      </c>
      <c r="C1219" s="1408"/>
      <c r="D1219" s="783"/>
      <c r="E1219" s="501">
        <v>6</v>
      </c>
      <c r="F1219" s="502"/>
      <c r="G1219" s="304">
        <f t="shared" si="20"/>
        <v>6</v>
      </c>
      <c r="H1219" s="419"/>
    </row>
    <row r="1220" spans="1:9" ht="15.75" customHeight="1">
      <c r="A1220" s="324" t="s">
        <v>7290</v>
      </c>
      <c r="B1220" s="1363" t="s">
        <v>7291</v>
      </c>
      <c r="C1220" s="1408"/>
      <c r="D1220" s="783"/>
      <c r="E1220" s="501">
        <v>1</v>
      </c>
      <c r="F1220" s="502"/>
      <c r="G1220" s="304">
        <f t="shared" si="20"/>
        <v>1</v>
      </c>
      <c r="H1220" s="419"/>
      <c r="I1220" s="306"/>
    </row>
    <row r="1221" spans="1:9" ht="15.75" customHeight="1">
      <c r="A1221" s="1418" t="s">
        <v>6756</v>
      </c>
      <c r="B1221" s="1030" t="s">
        <v>7292</v>
      </c>
      <c r="C1221" s="1408"/>
      <c r="D1221" s="1409"/>
      <c r="E1221" s="1374">
        <v>2</v>
      </c>
      <c r="F1221" s="1375"/>
      <c r="G1221" s="304">
        <f t="shared" si="20"/>
        <v>2</v>
      </c>
      <c r="H1221" s="419"/>
      <c r="I1221" s="306"/>
    </row>
    <row r="1222" spans="1:9" ht="15.75" customHeight="1">
      <c r="A1222" s="1418" t="s">
        <v>3722</v>
      </c>
      <c r="B1222" s="1407" t="s">
        <v>7293</v>
      </c>
      <c r="C1222" s="1408"/>
      <c r="D1222" s="1409"/>
      <c r="E1222" s="1374">
        <v>1</v>
      </c>
      <c r="F1222" s="1375"/>
      <c r="G1222" s="304">
        <f t="shared" si="20"/>
        <v>1</v>
      </c>
      <c r="H1222" s="419"/>
      <c r="I1222" s="306"/>
    </row>
    <row r="1223" spans="1:9" ht="15.75" customHeight="1">
      <c r="A1223" s="1418" t="s">
        <v>3736</v>
      </c>
      <c r="B1223" s="1417" t="s">
        <v>7767</v>
      </c>
      <c r="C1223" s="1408"/>
      <c r="D1223" s="1409"/>
      <c r="E1223" s="1374">
        <v>1</v>
      </c>
      <c r="F1223" s="1375"/>
      <c r="G1223" s="304">
        <f t="shared" si="20"/>
        <v>1</v>
      </c>
      <c r="H1223" s="419"/>
      <c r="I1223" s="306"/>
    </row>
    <row r="1224" spans="1:9" ht="15.75" customHeight="1">
      <c r="A1224" s="1418" t="s">
        <v>7768</v>
      </c>
      <c r="B1224" s="1417" t="s">
        <v>7769</v>
      </c>
      <c r="C1224" s="1420"/>
      <c r="D1224" s="1409"/>
      <c r="E1224" s="1374">
        <v>1</v>
      </c>
      <c r="F1224" s="1375"/>
      <c r="G1224" s="304">
        <f t="shared" si="20"/>
        <v>1</v>
      </c>
      <c r="H1224" s="419"/>
      <c r="I1224" s="306"/>
    </row>
    <row r="1225" spans="1:9" ht="15.75" customHeight="1">
      <c r="A1225" s="1418" t="s">
        <v>2734</v>
      </c>
      <c r="B1225" s="1417" t="s">
        <v>7770</v>
      </c>
      <c r="C1225" s="1358"/>
      <c r="D1225" s="1409"/>
      <c r="E1225" s="1374">
        <v>2</v>
      </c>
      <c r="F1225" s="1375"/>
      <c r="G1225" s="304">
        <f t="shared" si="20"/>
        <v>2</v>
      </c>
      <c r="H1225" s="419"/>
      <c r="I1225" s="306"/>
    </row>
    <row r="1226" spans="1:9" ht="23.25" customHeight="1">
      <c r="A1226" s="1418" t="s">
        <v>4275</v>
      </c>
      <c r="B1226" s="1407" t="s">
        <v>4711</v>
      </c>
      <c r="C1226" s="1358"/>
      <c r="D1226" s="1409"/>
      <c r="E1226" s="1374">
        <v>1</v>
      </c>
      <c r="F1226" s="1375"/>
      <c r="G1226" s="304">
        <f t="shared" si="20"/>
        <v>1</v>
      </c>
      <c r="H1226" s="419"/>
      <c r="I1226" s="306"/>
    </row>
    <row r="1227" spans="1:9" ht="24" customHeight="1">
      <c r="A1227" s="1418" t="s">
        <v>3750</v>
      </c>
      <c r="B1227" s="1407" t="s">
        <v>7771</v>
      </c>
      <c r="C1227" s="1358"/>
      <c r="D1227" s="783"/>
      <c r="E1227" s="501">
        <v>1</v>
      </c>
      <c r="F1227" s="312"/>
      <c r="G1227" s="304">
        <f t="shared" si="20"/>
        <v>1</v>
      </c>
      <c r="H1227" s="419"/>
    </row>
    <row r="1228" spans="1:9" ht="26.25" thickBot="1">
      <c r="A1228" s="1418" t="s">
        <v>3974</v>
      </c>
      <c r="B1228" s="1030" t="s">
        <v>7772</v>
      </c>
      <c r="C1228" s="1358"/>
      <c r="D1228" s="432"/>
      <c r="E1228" s="397">
        <v>1</v>
      </c>
      <c r="F1228" s="433"/>
      <c r="G1228" s="304">
        <f t="shared" si="20"/>
        <v>1</v>
      </c>
      <c r="H1228" s="434"/>
    </row>
    <row r="1229" spans="1:9">
      <c r="A1229" s="2072" t="s">
        <v>5363</v>
      </c>
      <c r="B1229" s="2073"/>
      <c r="C1229" s="1419">
        <v>0</v>
      </c>
      <c r="D1229" s="1377">
        <v>0</v>
      </c>
      <c r="E1229" s="1376">
        <v>2921</v>
      </c>
      <c r="F1229" s="1377">
        <v>5563.3636363636342</v>
      </c>
      <c r="G1229" s="1378">
        <f t="shared" si="20"/>
        <v>2921</v>
      </c>
      <c r="H1229" s="1379">
        <v>5563.3636363636342</v>
      </c>
    </row>
    <row r="1230" spans="1:9">
      <c r="A1230" s="2074" t="s">
        <v>5364</v>
      </c>
      <c r="B1230" s="2074"/>
      <c r="C1230" s="1368">
        <v>0</v>
      </c>
      <c r="D1230" s="1368">
        <v>0</v>
      </c>
      <c r="E1230" s="1368">
        <f>E1229+E1070+E817+E549</f>
        <v>8591</v>
      </c>
      <c r="F1230" s="1371">
        <v>16096</v>
      </c>
      <c r="G1230" s="1370">
        <f t="shared" si="20"/>
        <v>8591</v>
      </c>
      <c r="H1230" s="1371">
        <v>16096</v>
      </c>
    </row>
    <row r="1231" spans="1:9" ht="15.75">
      <c r="A1231" s="2075" t="s">
        <v>5365</v>
      </c>
      <c r="B1231" s="2075"/>
      <c r="C1231" s="2075"/>
      <c r="D1231" s="2075"/>
      <c r="E1231" s="2075"/>
      <c r="F1231" s="2075"/>
      <c r="G1231" s="2075"/>
      <c r="H1231" s="2075"/>
    </row>
    <row r="1232" spans="1:9" ht="15" customHeight="1">
      <c r="A1232" s="2053" t="s">
        <v>1568</v>
      </c>
      <c r="B1232" s="2053"/>
      <c r="C1232" s="2053"/>
      <c r="D1232" s="2053"/>
      <c r="E1232" s="2053"/>
      <c r="F1232" s="2053"/>
      <c r="G1232" s="2053"/>
      <c r="H1232" s="2053"/>
    </row>
    <row r="1233" spans="1:8">
      <c r="A1233" s="435" t="s">
        <v>5366</v>
      </c>
      <c r="B1233" s="301" t="s">
        <v>5367</v>
      </c>
      <c r="C1233" s="302">
        <v>0</v>
      </c>
      <c r="D1233" s="303">
        <v>0</v>
      </c>
      <c r="E1233" s="302">
        <v>15</v>
      </c>
      <c r="F1233" s="303">
        <v>3.3</v>
      </c>
      <c r="G1233" s="304">
        <f>C1233+E1233</f>
        <v>15</v>
      </c>
      <c r="H1233" s="305">
        <v>3.3</v>
      </c>
    </row>
    <row r="1234" spans="1:8">
      <c r="A1234" s="435" t="s">
        <v>5368</v>
      </c>
      <c r="B1234" s="301" t="s">
        <v>5369</v>
      </c>
      <c r="C1234" s="302">
        <v>0</v>
      </c>
      <c r="D1234" s="303">
        <v>0</v>
      </c>
      <c r="E1234" s="302">
        <v>1</v>
      </c>
      <c r="F1234" s="303">
        <v>1.2</v>
      </c>
      <c r="G1234" s="304">
        <f t="shared" ref="G1234:G1297" si="21">C1234+E1234</f>
        <v>1</v>
      </c>
      <c r="H1234" s="305">
        <v>1.2</v>
      </c>
    </row>
    <row r="1235" spans="1:8">
      <c r="A1235" s="435" t="s">
        <v>5370</v>
      </c>
      <c r="B1235" s="301" t="s">
        <v>5371</v>
      </c>
      <c r="C1235" s="302">
        <v>0</v>
      </c>
      <c r="D1235" s="303">
        <v>0</v>
      </c>
      <c r="E1235" s="302">
        <v>1</v>
      </c>
      <c r="F1235" s="303">
        <v>1.2</v>
      </c>
      <c r="G1235" s="304">
        <f t="shared" si="21"/>
        <v>1</v>
      </c>
      <c r="H1235" s="305">
        <v>1.2</v>
      </c>
    </row>
    <row r="1236" spans="1:8" ht="25.5">
      <c r="A1236" s="435">
        <v>260076</v>
      </c>
      <c r="B1236" s="301" t="s">
        <v>5372</v>
      </c>
      <c r="C1236" s="302">
        <v>2</v>
      </c>
      <c r="D1236" s="303">
        <v>6</v>
      </c>
      <c r="E1236" s="302">
        <v>8</v>
      </c>
      <c r="F1236" s="303">
        <v>63.6</v>
      </c>
      <c r="G1236" s="304">
        <f t="shared" si="21"/>
        <v>10</v>
      </c>
      <c r="H1236" s="305">
        <v>69.599999999999994</v>
      </c>
    </row>
    <row r="1237" spans="1:8" ht="25.5">
      <c r="A1237" s="435" t="s">
        <v>5373</v>
      </c>
      <c r="B1237" s="301" t="s">
        <v>5374</v>
      </c>
      <c r="C1237" s="302">
        <v>0</v>
      </c>
      <c r="D1237" s="303">
        <v>1.1000000000000001</v>
      </c>
      <c r="E1237" s="302">
        <v>1</v>
      </c>
      <c r="F1237" s="303">
        <v>699.6</v>
      </c>
      <c r="G1237" s="304">
        <f t="shared" si="21"/>
        <v>1</v>
      </c>
      <c r="H1237" s="305">
        <v>700.7</v>
      </c>
    </row>
    <row r="1238" spans="1:8">
      <c r="A1238" s="435" t="s">
        <v>5375</v>
      </c>
      <c r="B1238" s="301" t="s">
        <v>5376</v>
      </c>
      <c r="C1238" s="302">
        <v>0</v>
      </c>
      <c r="D1238" s="303">
        <v>0</v>
      </c>
      <c r="E1238" s="302">
        <v>1425</v>
      </c>
      <c r="F1238" s="303">
        <v>2394</v>
      </c>
      <c r="G1238" s="304">
        <f t="shared" si="21"/>
        <v>1425</v>
      </c>
      <c r="H1238" s="305">
        <v>2394</v>
      </c>
    </row>
    <row r="1239" spans="1:8">
      <c r="A1239" s="435" t="s">
        <v>5377</v>
      </c>
      <c r="B1239" s="301" t="s">
        <v>5378</v>
      </c>
      <c r="C1239" s="302">
        <v>538</v>
      </c>
      <c r="D1239" s="303">
        <v>912</v>
      </c>
      <c r="E1239" s="302">
        <v>1105</v>
      </c>
      <c r="F1239" s="303">
        <v>1446.5</v>
      </c>
      <c r="G1239" s="304">
        <f t="shared" si="21"/>
        <v>1643</v>
      </c>
      <c r="H1239" s="305">
        <v>2358.5</v>
      </c>
    </row>
    <row r="1240" spans="1:8">
      <c r="A1240" s="435" t="s">
        <v>5379</v>
      </c>
      <c r="B1240" s="301" t="s">
        <v>5380</v>
      </c>
      <c r="C1240" s="302">
        <v>0</v>
      </c>
      <c r="D1240" s="303">
        <v>0</v>
      </c>
      <c r="E1240" s="302">
        <v>322</v>
      </c>
      <c r="F1240" s="303">
        <v>440.40000000000003</v>
      </c>
      <c r="G1240" s="304">
        <f t="shared" si="21"/>
        <v>322</v>
      </c>
      <c r="H1240" s="305">
        <v>440.40000000000003</v>
      </c>
    </row>
    <row r="1241" spans="1:8">
      <c r="A1241" s="435" t="s">
        <v>5381</v>
      </c>
      <c r="B1241" s="301" t="s">
        <v>5382</v>
      </c>
      <c r="C1241" s="302">
        <v>0</v>
      </c>
      <c r="D1241" s="303">
        <v>0</v>
      </c>
      <c r="E1241" s="302">
        <v>6</v>
      </c>
      <c r="F1241" s="303">
        <v>37.200000000000003</v>
      </c>
      <c r="G1241" s="304">
        <f t="shared" si="21"/>
        <v>6</v>
      </c>
      <c r="H1241" s="305">
        <v>37.200000000000003</v>
      </c>
    </row>
    <row r="1242" spans="1:8">
      <c r="A1242" s="309" t="s">
        <v>5383</v>
      </c>
      <c r="B1242" s="310" t="s">
        <v>5384</v>
      </c>
      <c r="C1242" s="311">
        <v>0</v>
      </c>
      <c r="D1242" s="303">
        <v>0</v>
      </c>
      <c r="E1242" s="311">
        <v>10</v>
      </c>
      <c r="F1242" s="312">
        <v>16.8</v>
      </c>
      <c r="G1242" s="304">
        <f t="shared" si="21"/>
        <v>10</v>
      </c>
      <c r="H1242" s="436">
        <v>16.8</v>
      </c>
    </row>
    <row r="1243" spans="1:8">
      <c r="A1243" s="307" t="s">
        <v>5385</v>
      </c>
      <c r="B1243" s="308" t="s">
        <v>5386</v>
      </c>
      <c r="C1243" s="311">
        <v>3558</v>
      </c>
      <c r="D1243" s="312">
        <v>7033</v>
      </c>
      <c r="E1243" s="311">
        <v>4459</v>
      </c>
      <c r="F1243" s="312">
        <v>8221.4</v>
      </c>
      <c r="G1243" s="304">
        <f t="shared" si="21"/>
        <v>8017</v>
      </c>
      <c r="H1243" s="436">
        <v>15254.4</v>
      </c>
    </row>
    <row r="1244" spans="1:8" ht="25.5">
      <c r="A1244" s="437" t="s">
        <v>5387</v>
      </c>
      <c r="B1244" s="438" t="s">
        <v>5388</v>
      </c>
      <c r="C1244" s="311">
        <v>0</v>
      </c>
      <c r="D1244" s="312">
        <v>1.1000000000000001</v>
      </c>
      <c r="E1244" s="311">
        <v>32</v>
      </c>
      <c r="F1244" s="312">
        <v>60.5</v>
      </c>
      <c r="G1244" s="304">
        <f t="shared" si="21"/>
        <v>32</v>
      </c>
      <c r="H1244" s="436">
        <v>61.6</v>
      </c>
    </row>
    <row r="1245" spans="1:8">
      <c r="A1245" s="309" t="s">
        <v>5389</v>
      </c>
      <c r="B1245" s="322" t="s">
        <v>5390</v>
      </c>
      <c r="C1245" s="311">
        <v>0</v>
      </c>
      <c r="D1245" s="303">
        <v>0</v>
      </c>
      <c r="E1245" s="311">
        <v>14</v>
      </c>
      <c r="F1245" s="312">
        <v>24</v>
      </c>
      <c r="G1245" s="304">
        <f t="shared" si="21"/>
        <v>14</v>
      </c>
      <c r="H1245" s="436">
        <v>24</v>
      </c>
    </row>
    <row r="1246" spans="1:8">
      <c r="A1246" s="307" t="s">
        <v>5391</v>
      </c>
      <c r="B1246" s="308" t="s">
        <v>5392</v>
      </c>
      <c r="C1246" s="311">
        <v>0</v>
      </c>
      <c r="D1246" s="303">
        <v>0</v>
      </c>
      <c r="E1246" s="311">
        <v>10</v>
      </c>
      <c r="F1246" s="312">
        <v>9.6</v>
      </c>
      <c r="G1246" s="304">
        <f t="shared" si="21"/>
        <v>10</v>
      </c>
      <c r="H1246" s="436">
        <v>9.6</v>
      </c>
    </row>
    <row r="1247" spans="1:8">
      <c r="A1247" s="439" t="s">
        <v>5393</v>
      </c>
      <c r="B1247" s="310" t="s">
        <v>5394</v>
      </c>
      <c r="C1247" s="311">
        <v>4944</v>
      </c>
      <c r="D1247" s="312">
        <v>7663.7</v>
      </c>
      <c r="E1247" s="311">
        <v>7040</v>
      </c>
      <c r="F1247" s="312">
        <v>10778.9</v>
      </c>
      <c r="G1247" s="304">
        <f t="shared" si="21"/>
        <v>11984</v>
      </c>
      <c r="H1247" s="436">
        <v>18442.599999999999</v>
      </c>
    </row>
    <row r="1248" spans="1:8" ht="25.5">
      <c r="A1248" s="439" t="s">
        <v>5395</v>
      </c>
      <c r="B1248" s="319" t="s">
        <v>5396</v>
      </c>
      <c r="C1248" s="311">
        <v>0</v>
      </c>
      <c r="D1248" s="312">
        <v>4.8</v>
      </c>
      <c r="E1248" s="311">
        <v>3</v>
      </c>
      <c r="F1248" s="312">
        <v>1.2</v>
      </c>
      <c r="G1248" s="304">
        <f t="shared" si="21"/>
        <v>3</v>
      </c>
      <c r="H1248" s="436">
        <v>6</v>
      </c>
    </row>
    <row r="1249" spans="1:8">
      <c r="A1249" s="439" t="s">
        <v>3083</v>
      </c>
      <c r="B1249" s="319" t="s">
        <v>3084</v>
      </c>
      <c r="C1249" s="311">
        <v>0</v>
      </c>
      <c r="D1249" s="303">
        <v>0</v>
      </c>
      <c r="E1249" s="311">
        <v>0</v>
      </c>
      <c r="F1249" s="312">
        <v>1</v>
      </c>
      <c r="G1249" s="304">
        <f t="shared" si="21"/>
        <v>0</v>
      </c>
      <c r="H1249" s="436">
        <v>1</v>
      </c>
    </row>
    <row r="1250" spans="1:8" ht="25.5">
      <c r="A1250" s="307" t="s">
        <v>5397</v>
      </c>
      <c r="B1250" s="308" t="s">
        <v>5398</v>
      </c>
      <c r="C1250" s="311">
        <v>0</v>
      </c>
      <c r="D1250" s="303">
        <v>0</v>
      </c>
      <c r="E1250" s="311">
        <v>1</v>
      </c>
      <c r="F1250" s="312">
        <v>1.2</v>
      </c>
      <c r="G1250" s="304">
        <f t="shared" si="21"/>
        <v>1</v>
      </c>
      <c r="H1250" s="436">
        <v>1.2</v>
      </c>
    </row>
    <row r="1251" spans="1:8">
      <c r="A1251" s="439" t="s">
        <v>5399</v>
      </c>
      <c r="B1251" s="319" t="s">
        <v>5400</v>
      </c>
      <c r="C1251" s="311">
        <v>1065</v>
      </c>
      <c r="D1251" s="312">
        <v>1502.6</v>
      </c>
      <c r="E1251" s="311">
        <v>7</v>
      </c>
      <c r="F1251" s="312">
        <v>13.2</v>
      </c>
      <c r="G1251" s="304">
        <f t="shared" si="21"/>
        <v>1072</v>
      </c>
      <c r="H1251" s="436">
        <v>1515.8</v>
      </c>
    </row>
    <row r="1252" spans="1:8">
      <c r="A1252" s="439" t="s">
        <v>5401</v>
      </c>
      <c r="B1252" s="319" t="s">
        <v>5402</v>
      </c>
      <c r="C1252" s="311">
        <v>0</v>
      </c>
      <c r="D1252" s="303">
        <v>0</v>
      </c>
      <c r="E1252" s="311">
        <v>0</v>
      </c>
      <c r="F1252" s="312">
        <v>1</v>
      </c>
      <c r="G1252" s="304">
        <f t="shared" si="21"/>
        <v>0</v>
      </c>
      <c r="H1252" s="436">
        <v>1</v>
      </c>
    </row>
    <row r="1253" spans="1:8">
      <c r="A1253" s="439" t="s">
        <v>5403</v>
      </c>
      <c r="B1253" s="319" t="s">
        <v>5404</v>
      </c>
      <c r="C1253" s="311">
        <v>0</v>
      </c>
      <c r="D1253" s="303">
        <v>0</v>
      </c>
      <c r="E1253" s="311">
        <v>0</v>
      </c>
      <c r="F1253" s="312">
        <v>19.2</v>
      </c>
      <c r="G1253" s="304">
        <f t="shared" si="21"/>
        <v>0</v>
      </c>
      <c r="H1253" s="436">
        <v>19.2</v>
      </c>
    </row>
    <row r="1254" spans="1:8">
      <c r="A1254" s="439" t="s">
        <v>4449</v>
      </c>
      <c r="B1254" s="319" t="s">
        <v>5405</v>
      </c>
      <c r="C1254" s="311">
        <v>0</v>
      </c>
      <c r="D1254" s="303">
        <v>0</v>
      </c>
      <c r="E1254" s="311">
        <v>0</v>
      </c>
      <c r="F1254" s="312">
        <v>1.2</v>
      </c>
      <c r="G1254" s="304">
        <f t="shared" si="21"/>
        <v>0</v>
      </c>
      <c r="H1254" s="436">
        <v>1.2</v>
      </c>
    </row>
    <row r="1255" spans="1:8" ht="25.5">
      <c r="A1255" s="307" t="s">
        <v>5406</v>
      </c>
      <c r="B1255" s="308" t="s">
        <v>5407</v>
      </c>
      <c r="C1255" s="311">
        <v>20</v>
      </c>
      <c r="D1255" s="312">
        <v>35.200000000000003</v>
      </c>
      <c r="E1255" s="311">
        <v>417</v>
      </c>
      <c r="F1255" s="312">
        <v>768.9</v>
      </c>
      <c r="G1255" s="304">
        <f t="shared" si="21"/>
        <v>437</v>
      </c>
      <c r="H1255" s="436">
        <v>804.1</v>
      </c>
    </row>
    <row r="1256" spans="1:8">
      <c r="A1256" s="307" t="s">
        <v>5408</v>
      </c>
      <c r="B1256" s="308" t="s">
        <v>5409</v>
      </c>
      <c r="C1256" s="311">
        <v>0</v>
      </c>
      <c r="D1256" s="303">
        <v>0</v>
      </c>
      <c r="E1256" s="311">
        <v>4</v>
      </c>
      <c r="F1256" s="312">
        <v>42</v>
      </c>
      <c r="G1256" s="304">
        <f t="shared" si="21"/>
        <v>4</v>
      </c>
      <c r="H1256" s="436">
        <v>42</v>
      </c>
    </row>
    <row r="1257" spans="1:8">
      <c r="A1257" s="331" t="s">
        <v>5410</v>
      </c>
      <c r="B1257" s="508" t="s">
        <v>5411</v>
      </c>
      <c r="C1257" s="311">
        <v>0</v>
      </c>
      <c r="D1257" s="303">
        <v>0</v>
      </c>
      <c r="E1257" s="311">
        <v>2</v>
      </c>
      <c r="F1257" s="312">
        <v>9.6</v>
      </c>
      <c r="G1257" s="304">
        <f t="shared" si="21"/>
        <v>2</v>
      </c>
      <c r="H1257" s="436">
        <v>9.6</v>
      </c>
    </row>
    <row r="1258" spans="1:8" ht="25.5">
      <c r="A1258" s="439" t="s">
        <v>3077</v>
      </c>
      <c r="B1258" s="319" t="s">
        <v>5412</v>
      </c>
      <c r="C1258" s="311">
        <v>0</v>
      </c>
      <c r="D1258" s="303">
        <v>0</v>
      </c>
      <c r="E1258" s="311">
        <v>0</v>
      </c>
      <c r="F1258" s="312">
        <v>1.2</v>
      </c>
      <c r="G1258" s="304">
        <f t="shared" si="21"/>
        <v>0</v>
      </c>
      <c r="H1258" s="436">
        <v>1.2</v>
      </c>
    </row>
    <row r="1259" spans="1:8">
      <c r="A1259" s="439" t="s">
        <v>3088</v>
      </c>
      <c r="B1259" s="411" t="s">
        <v>3089</v>
      </c>
      <c r="C1259" s="311">
        <v>0</v>
      </c>
      <c r="D1259" s="303">
        <v>0</v>
      </c>
      <c r="E1259" s="311">
        <v>0</v>
      </c>
      <c r="F1259" s="312">
        <v>1</v>
      </c>
      <c r="G1259" s="304">
        <f t="shared" si="21"/>
        <v>0</v>
      </c>
      <c r="H1259" s="436">
        <v>1</v>
      </c>
    </row>
    <row r="1260" spans="1:8">
      <c r="A1260" s="307" t="s">
        <v>5413</v>
      </c>
      <c r="B1260" s="308" t="s">
        <v>5414</v>
      </c>
      <c r="C1260" s="311">
        <v>0</v>
      </c>
      <c r="D1260" s="303">
        <v>0</v>
      </c>
      <c r="E1260" s="311">
        <v>45</v>
      </c>
      <c r="F1260" s="312">
        <v>69.599999999999994</v>
      </c>
      <c r="G1260" s="304">
        <f t="shared" si="21"/>
        <v>45</v>
      </c>
      <c r="H1260" s="436">
        <v>69.599999999999994</v>
      </c>
    </row>
    <row r="1261" spans="1:8">
      <c r="A1261" s="439" t="s">
        <v>5415</v>
      </c>
      <c r="B1261" s="319" t="s">
        <v>5416</v>
      </c>
      <c r="C1261" s="311">
        <v>407</v>
      </c>
      <c r="D1261" s="312">
        <v>861.3</v>
      </c>
      <c r="E1261" s="311">
        <v>531</v>
      </c>
      <c r="F1261" s="312">
        <v>192.5</v>
      </c>
      <c r="G1261" s="304">
        <f t="shared" si="21"/>
        <v>938</v>
      </c>
      <c r="H1261" s="436">
        <v>1053.8</v>
      </c>
    </row>
    <row r="1262" spans="1:8">
      <c r="A1262" s="439" t="s">
        <v>5417</v>
      </c>
      <c r="B1262" s="319" t="s">
        <v>5418</v>
      </c>
      <c r="C1262" s="311">
        <v>0</v>
      </c>
      <c r="D1262" s="303">
        <v>0</v>
      </c>
      <c r="E1262" s="311">
        <v>0</v>
      </c>
      <c r="F1262" s="312">
        <v>1</v>
      </c>
      <c r="G1262" s="304">
        <f t="shared" si="21"/>
        <v>0</v>
      </c>
      <c r="H1262" s="436">
        <v>1</v>
      </c>
    </row>
    <row r="1263" spans="1:8" ht="25.5">
      <c r="A1263" s="307" t="s">
        <v>5112</v>
      </c>
      <c r="B1263" s="308" t="s">
        <v>5419</v>
      </c>
      <c r="C1263" s="311">
        <v>191</v>
      </c>
      <c r="D1263" s="312">
        <v>410</v>
      </c>
      <c r="E1263" s="311">
        <v>38</v>
      </c>
      <c r="F1263" s="312">
        <v>4.4000000000000004</v>
      </c>
      <c r="G1263" s="304">
        <f t="shared" si="21"/>
        <v>229</v>
      </c>
      <c r="H1263" s="436">
        <v>414.4</v>
      </c>
    </row>
    <row r="1264" spans="1:8">
      <c r="A1264" s="439" t="s">
        <v>5420</v>
      </c>
      <c r="B1264" s="319" t="s">
        <v>5421</v>
      </c>
      <c r="C1264" s="311">
        <v>170</v>
      </c>
      <c r="D1264" s="312">
        <v>226.6</v>
      </c>
      <c r="E1264" s="311">
        <v>56</v>
      </c>
      <c r="F1264" s="312">
        <v>90.2</v>
      </c>
      <c r="G1264" s="304">
        <f t="shared" si="21"/>
        <v>226</v>
      </c>
      <c r="H1264" s="436">
        <v>316.8</v>
      </c>
    </row>
    <row r="1265" spans="1:8">
      <c r="A1265" s="307" t="s">
        <v>5422</v>
      </c>
      <c r="B1265" s="308" t="s">
        <v>5423</v>
      </c>
      <c r="C1265" s="311">
        <v>1</v>
      </c>
      <c r="D1265" s="312">
        <v>1.1000000000000001</v>
      </c>
      <c r="E1265" s="311">
        <v>0</v>
      </c>
      <c r="F1265" s="312">
        <v>5.5</v>
      </c>
      <c r="G1265" s="304">
        <f t="shared" si="21"/>
        <v>1</v>
      </c>
      <c r="H1265" s="436">
        <v>6.6</v>
      </c>
    </row>
    <row r="1266" spans="1:8">
      <c r="A1266" s="307" t="s">
        <v>5424</v>
      </c>
      <c r="B1266" s="308" t="s">
        <v>5425</v>
      </c>
      <c r="C1266" s="311">
        <v>0</v>
      </c>
      <c r="D1266" s="303">
        <v>0</v>
      </c>
      <c r="E1266" s="311">
        <v>1</v>
      </c>
      <c r="F1266" s="312">
        <v>6</v>
      </c>
      <c r="G1266" s="304">
        <f t="shared" si="21"/>
        <v>1</v>
      </c>
      <c r="H1266" s="436">
        <v>6</v>
      </c>
    </row>
    <row r="1267" spans="1:8">
      <c r="A1267" s="439" t="s">
        <v>5426</v>
      </c>
      <c r="B1267" s="319" t="s">
        <v>5427</v>
      </c>
      <c r="C1267" s="311">
        <v>59</v>
      </c>
      <c r="D1267" s="312">
        <v>80.3</v>
      </c>
      <c r="E1267" s="311">
        <v>231</v>
      </c>
      <c r="F1267" s="312">
        <v>379.5</v>
      </c>
      <c r="G1267" s="304">
        <f t="shared" si="21"/>
        <v>290</v>
      </c>
      <c r="H1267" s="436">
        <v>459.8</v>
      </c>
    </row>
    <row r="1268" spans="1:8" ht="25.5">
      <c r="A1268" s="307" t="s">
        <v>5428</v>
      </c>
      <c r="B1268" s="308" t="s">
        <v>5429</v>
      </c>
      <c r="C1268" s="311">
        <v>0</v>
      </c>
      <c r="D1268" s="303">
        <v>0</v>
      </c>
      <c r="E1268" s="311">
        <v>458</v>
      </c>
      <c r="F1268" s="312">
        <v>267.60000000000002</v>
      </c>
      <c r="G1268" s="304">
        <f t="shared" si="21"/>
        <v>458</v>
      </c>
      <c r="H1268" s="436">
        <v>267.60000000000002</v>
      </c>
    </row>
    <row r="1269" spans="1:8">
      <c r="A1269" s="313" t="s">
        <v>5430</v>
      </c>
      <c r="B1269" s="314" t="s">
        <v>5431</v>
      </c>
      <c r="C1269" s="311">
        <v>0</v>
      </c>
      <c r="D1269" s="312">
        <v>2.4</v>
      </c>
      <c r="E1269" s="311">
        <v>869</v>
      </c>
      <c r="F1269" s="312">
        <v>1624.8</v>
      </c>
      <c r="G1269" s="304">
        <f t="shared" si="21"/>
        <v>869</v>
      </c>
      <c r="H1269" s="436">
        <v>1627.2</v>
      </c>
    </row>
    <row r="1270" spans="1:8">
      <c r="A1270" s="324" t="s">
        <v>5432</v>
      </c>
      <c r="B1270" s="325" t="s">
        <v>5433</v>
      </c>
      <c r="C1270" s="311">
        <v>0</v>
      </c>
      <c r="D1270" s="303">
        <v>0</v>
      </c>
      <c r="E1270" s="311">
        <v>0</v>
      </c>
      <c r="F1270" s="312">
        <v>7.1999999999999993</v>
      </c>
      <c r="G1270" s="304">
        <f t="shared" si="21"/>
        <v>0</v>
      </c>
      <c r="H1270" s="436">
        <v>7.1999999999999993</v>
      </c>
    </row>
    <row r="1271" spans="1:8">
      <c r="A1271" s="439" t="s">
        <v>5434</v>
      </c>
      <c r="B1271" s="319" t="s">
        <v>5435</v>
      </c>
      <c r="C1271" s="311">
        <v>1</v>
      </c>
      <c r="D1271" s="312">
        <v>2</v>
      </c>
      <c r="E1271" s="311">
        <v>6</v>
      </c>
      <c r="F1271" s="312">
        <v>7.1999999999999993</v>
      </c>
      <c r="G1271" s="304">
        <f t="shared" si="21"/>
        <v>7</v>
      </c>
      <c r="H1271" s="436">
        <v>9.1999999999999993</v>
      </c>
    </row>
    <row r="1272" spans="1:8">
      <c r="A1272" s="307" t="s">
        <v>5436</v>
      </c>
      <c r="B1272" s="308" t="s">
        <v>5437</v>
      </c>
      <c r="C1272" s="311">
        <v>0</v>
      </c>
      <c r="D1272" s="312">
        <v>1.2</v>
      </c>
      <c r="E1272" s="311">
        <v>0</v>
      </c>
      <c r="F1272" s="312">
        <v>1</v>
      </c>
      <c r="G1272" s="304">
        <f t="shared" si="21"/>
        <v>0</v>
      </c>
      <c r="H1272" s="436">
        <v>2.2000000000000002</v>
      </c>
    </row>
    <row r="1273" spans="1:8">
      <c r="A1273" s="307" t="s">
        <v>5438</v>
      </c>
      <c r="B1273" s="308" t="s">
        <v>5439</v>
      </c>
      <c r="C1273" s="311">
        <v>0</v>
      </c>
      <c r="D1273" s="303">
        <v>0</v>
      </c>
      <c r="E1273" s="311">
        <v>1304</v>
      </c>
      <c r="F1273" s="312">
        <v>2517.6</v>
      </c>
      <c r="G1273" s="304">
        <f t="shared" si="21"/>
        <v>1304</v>
      </c>
      <c r="H1273" s="436">
        <v>2517.6</v>
      </c>
    </row>
    <row r="1274" spans="1:8">
      <c r="A1274" s="307" t="s">
        <v>5440</v>
      </c>
      <c r="B1274" s="308" t="s">
        <v>5441</v>
      </c>
      <c r="C1274" s="311">
        <v>0</v>
      </c>
      <c r="D1274" s="303">
        <v>0</v>
      </c>
      <c r="E1274" s="311">
        <v>0</v>
      </c>
      <c r="F1274" s="312">
        <v>6</v>
      </c>
      <c r="G1274" s="304">
        <f t="shared" si="21"/>
        <v>0</v>
      </c>
      <c r="H1274" s="436">
        <v>6</v>
      </c>
    </row>
    <row r="1275" spans="1:8">
      <c r="A1275" s="307" t="s">
        <v>5442</v>
      </c>
      <c r="B1275" s="308" t="s">
        <v>5443</v>
      </c>
      <c r="C1275" s="311">
        <v>0</v>
      </c>
      <c r="D1275" s="303">
        <v>0</v>
      </c>
      <c r="E1275" s="311">
        <v>0</v>
      </c>
      <c r="F1275" s="312">
        <v>1.2</v>
      </c>
      <c r="G1275" s="304">
        <f t="shared" si="21"/>
        <v>0</v>
      </c>
      <c r="H1275" s="436">
        <v>1.2</v>
      </c>
    </row>
    <row r="1276" spans="1:8">
      <c r="A1276" s="307" t="s">
        <v>5444</v>
      </c>
      <c r="B1276" s="308" t="s">
        <v>5445</v>
      </c>
      <c r="C1276" s="311">
        <v>50</v>
      </c>
      <c r="D1276" s="312">
        <v>88</v>
      </c>
      <c r="E1276" s="311">
        <v>289</v>
      </c>
      <c r="F1276" s="312">
        <v>565.4</v>
      </c>
      <c r="G1276" s="304">
        <f t="shared" si="21"/>
        <v>339</v>
      </c>
      <c r="H1276" s="436">
        <v>653.4</v>
      </c>
    </row>
    <row r="1277" spans="1:8">
      <c r="A1277" s="307" t="s">
        <v>5446</v>
      </c>
      <c r="B1277" s="308" t="s">
        <v>5447</v>
      </c>
      <c r="C1277" s="311">
        <v>0</v>
      </c>
      <c r="D1277" s="303">
        <v>0</v>
      </c>
      <c r="E1277" s="311">
        <v>0</v>
      </c>
      <c r="F1277" s="312">
        <v>1</v>
      </c>
      <c r="G1277" s="304">
        <f t="shared" si="21"/>
        <v>0</v>
      </c>
      <c r="H1277" s="436">
        <v>1</v>
      </c>
    </row>
    <row r="1278" spans="1:8">
      <c r="A1278" s="439" t="s">
        <v>5448</v>
      </c>
      <c r="B1278" s="319" t="s">
        <v>5449</v>
      </c>
      <c r="C1278" s="311">
        <v>0</v>
      </c>
      <c r="D1278" s="303">
        <v>0</v>
      </c>
      <c r="E1278" s="311">
        <v>0</v>
      </c>
      <c r="F1278" s="312">
        <v>1.1000000000000001</v>
      </c>
      <c r="G1278" s="304">
        <f t="shared" si="21"/>
        <v>0</v>
      </c>
      <c r="H1278" s="436">
        <v>1.1000000000000001</v>
      </c>
    </row>
    <row r="1279" spans="1:8" ht="25.5">
      <c r="A1279" s="307" t="s">
        <v>5450</v>
      </c>
      <c r="B1279" s="308" t="s">
        <v>5451</v>
      </c>
      <c r="C1279" s="311">
        <v>0</v>
      </c>
      <c r="D1279" s="303">
        <v>0</v>
      </c>
      <c r="E1279" s="311">
        <v>0</v>
      </c>
      <c r="F1279" s="312">
        <v>15.6</v>
      </c>
      <c r="G1279" s="304">
        <f t="shared" si="21"/>
        <v>0</v>
      </c>
      <c r="H1279" s="436">
        <v>15.6</v>
      </c>
    </row>
    <row r="1280" spans="1:8">
      <c r="A1280" s="307" t="s">
        <v>5452</v>
      </c>
      <c r="B1280" s="308" t="s">
        <v>5453</v>
      </c>
      <c r="C1280" s="311">
        <v>0</v>
      </c>
      <c r="D1280" s="303">
        <v>0</v>
      </c>
      <c r="E1280" s="311">
        <v>0</v>
      </c>
      <c r="F1280" s="312">
        <v>1</v>
      </c>
      <c r="G1280" s="304">
        <f t="shared" si="21"/>
        <v>0</v>
      </c>
      <c r="H1280" s="436">
        <v>1</v>
      </c>
    </row>
    <row r="1281" spans="1:8">
      <c r="A1281" s="307" t="s">
        <v>5454</v>
      </c>
      <c r="B1281" s="308" t="s">
        <v>5455</v>
      </c>
      <c r="C1281" s="311">
        <v>0</v>
      </c>
      <c r="D1281" s="303">
        <v>0</v>
      </c>
      <c r="E1281" s="311">
        <v>18</v>
      </c>
      <c r="F1281" s="312">
        <v>22.799999999999997</v>
      </c>
      <c r="G1281" s="304">
        <f t="shared" si="21"/>
        <v>18</v>
      </c>
      <c r="H1281" s="436">
        <v>22.799999999999997</v>
      </c>
    </row>
    <row r="1282" spans="1:8">
      <c r="A1282" s="307" t="s">
        <v>5456</v>
      </c>
      <c r="B1282" s="308" t="s">
        <v>5457</v>
      </c>
      <c r="C1282" s="311">
        <v>0</v>
      </c>
      <c r="D1282" s="303">
        <v>0</v>
      </c>
      <c r="E1282" s="311">
        <v>2</v>
      </c>
      <c r="F1282" s="312">
        <v>32.4</v>
      </c>
      <c r="G1282" s="304">
        <f t="shared" si="21"/>
        <v>2</v>
      </c>
      <c r="H1282" s="436">
        <v>32.4</v>
      </c>
    </row>
    <row r="1283" spans="1:8" ht="25.5">
      <c r="A1283" s="307" t="s">
        <v>5458</v>
      </c>
      <c r="B1283" s="308" t="s">
        <v>5459</v>
      </c>
      <c r="C1283" s="311">
        <v>0</v>
      </c>
      <c r="D1283" s="303">
        <v>0</v>
      </c>
      <c r="E1283" s="311">
        <v>2</v>
      </c>
      <c r="F1283" s="312">
        <v>13.2</v>
      </c>
      <c r="G1283" s="304">
        <f t="shared" si="21"/>
        <v>2</v>
      </c>
      <c r="H1283" s="436">
        <v>13.2</v>
      </c>
    </row>
    <row r="1284" spans="1:8">
      <c r="A1284" s="307" t="s">
        <v>5460</v>
      </c>
      <c r="B1284" s="308" t="s">
        <v>5461</v>
      </c>
      <c r="C1284" s="311">
        <v>0</v>
      </c>
      <c r="D1284" s="303">
        <v>0</v>
      </c>
      <c r="E1284" s="311">
        <v>0</v>
      </c>
      <c r="F1284" s="312">
        <v>1</v>
      </c>
      <c r="G1284" s="304">
        <f t="shared" si="21"/>
        <v>0</v>
      </c>
      <c r="H1284" s="436">
        <v>1</v>
      </c>
    </row>
    <row r="1285" spans="1:8" ht="25.5">
      <c r="A1285" s="307" t="s">
        <v>5462</v>
      </c>
      <c r="B1285" s="308" t="s">
        <v>5463</v>
      </c>
      <c r="C1285" s="311">
        <v>0</v>
      </c>
      <c r="D1285" s="312">
        <v>15.6</v>
      </c>
      <c r="E1285" s="311">
        <v>0</v>
      </c>
      <c r="F1285" s="312">
        <v>1</v>
      </c>
      <c r="G1285" s="304">
        <f t="shared" si="21"/>
        <v>0</v>
      </c>
      <c r="H1285" s="436">
        <v>16.600000000000001</v>
      </c>
    </row>
    <row r="1286" spans="1:8" ht="25.5">
      <c r="A1286" s="439" t="s">
        <v>5464</v>
      </c>
      <c r="B1286" s="319" t="s">
        <v>5465</v>
      </c>
      <c r="C1286" s="311">
        <v>0</v>
      </c>
      <c r="D1286" s="303">
        <v>0</v>
      </c>
      <c r="E1286" s="311">
        <v>0</v>
      </c>
      <c r="F1286" s="312">
        <v>1.2</v>
      </c>
      <c r="G1286" s="304">
        <f t="shared" si="21"/>
        <v>0</v>
      </c>
      <c r="H1286" s="436">
        <v>1.2</v>
      </c>
    </row>
    <row r="1287" spans="1:8">
      <c r="A1287" s="307" t="s">
        <v>5466</v>
      </c>
      <c r="B1287" s="308" t="s">
        <v>5467</v>
      </c>
      <c r="C1287" s="311">
        <v>63</v>
      </c>
      <c r="D1287" s="312">
        <v>111.1</v>
      </c>
      <c r="E1287" s="311">
        <v>199</v>
      </c>
      <c r="F1287" s="312">
        <v>123.2</v>
      </c>
      <c r="G1287" s="304">
        <f t="shared" si="21"/>
        <v>262</v>
      </c>
      <c r="H1287" s="436">
        <v>234.3</v>
      </c>
    </row>
    <row r="1288" spans="1:8">
      <c r="A1288" s="307" t="s">
        <v>5468</v>
      </c>
      <c r="B1288" s="308" t="s">
        <v>5469</v>
      </c>
      <c r="C1288" s="311">
        <v>0</v>
      </c>
      <c r="D1288" s="312">
        <v>1.2</v>
      </c>
      <c r="E1288" s="311">
        <v>0</v>
      </c>
      <c r="F1288" s="312">
        <v>1</v>
      </c>
      <c r="G1288" s="304">
        <f t="shared" si="21"/>
        <v>0</v>
      </c>
      <c r="H1288" s="436">
        <v>2.2000000000000002</v>
      </c>
    </row>
    <row r="1289" spans="1:8">
      <c r="A1289" s="324" t="s">
        <v>5470</v>
      </c>
      <c r="B1289" s="323" t="s">
        <v>5471</v>
      </c>
      <c r="C1289" s="311">
        <v>0</v>
      </c>
      <c r="D1289" s="303">
        <v>0</v>
      </c>
      <c r="E1289" s="311">
        <v>0</v>
      </c>
      <c r="F1289" s="312">
        <v>1</v>
      </c>
      <c r="G1289" s="304">
        <f t="shared" si="21"/>
        <v>0</v>
      </c>
      <c r="H1289" s="436">
        <v>1</v>
      </c>
    </row>
    <row r="1290" spans="1:8">
      <c r="A1290" s="307" t="s">
        <v>5472</v>
      </c>
      <c r="B1290" s="308" t="s">
        <v>5473</v>
      </c>
      <c r="C1290" s="311">
        <v>5</v>
      </c>
      <c r="D1290" s="312">
        <v>6</v>
      </c>
      <c r="E1290" s="311">
        <v>247</v>
      </c>
      <c r="F1290" s="312">
        <v>313.5</v>
      </c>
      <c r="G1290" s="304">
        <f t="shared" si="21"/>
        <v>252</v>
      </c>
      <c r="H1290" s="436">
        <v>319.5</v>
      </c>
    </row>
    <row r="1291" spans="1:8">
      <c r="A1291" s="307" t="s">
        <v>5474</v>
      </c>
      <c r="B1291" s="308" t="s">
        <v>5475</v>
      </c>
      <c r="C1291" s="311">
        <v>0</v>
      </c>
      <c r="D1291" s="303">
        <v>0</v>
      </c>
      <c r="E1291" s="311">
        <v>588</v>
      </c>
      <c r="F1291" s="312">
        <v>618</v>
      </c>
      <c r="G1291" s="304">
        <f t="shared" si="21"/>
        <v>588</v>
      </c>
      <c r="H1291" s="436">
        <v>618</v>
      </c>
    </row>
    <row r="1292" spans="1:8">
      <c r="A1292" s="309" t="s">
        <v>5476</v>
      </c>
      <c r="B1292" s="310" t="s">
        <v>5477</v>
      </c>
      <c r="C1292" s="311">
        <v>0</v>
      </c>
      <c r="D1292" s="303">
        <v>0</v>
      </c>
      <c r="E1292" s="311">
        <v>3813</v>
      </c>
      <c r="F1292" s="312">
        <v>7142.4</v>
      </c>
      <c r="G1292" s="304">
        <f t="shared" si="21"/>
        <v>3813</v>
      </c>
      <c r="H1292" s="436">
        <v>7142.4</v>
      </c>
    </row>
    <row r="1293" spans="1:8" ht="25.5">
      <c r="A1293" s="307" t="s">
        <v>5478</v>
      </c>
      <c r="B1293" s="308" t="s">
        <v>5479</v>
      </c>
      <c r="C1293" s="311">
        <v>0</v>
      </c>
      <c r="D1293" s="303">
        <v>0</v>
      </c>
      <c r="E1293" s="311">
        <v>0</v>
      </c>
      <c r="F1293" s="312">
        <v>1</v>
      </c>
      <c r="G1293" s="304">
        <f t="shared" si="21"/>
        <v>0</v>
      </c>
      <c r="H1293" s="436">
        <v>1</v>
      </c>
    </row>
    <row r="1294" spans="1:8" ht="25.5">
      <c r="A1294" s="307" t="s">
        <v>5480</v>
      </c>
      <c r="B1294" s="308" t="s">
        <v>5481</v>
      </c>
      <c r="C1294" s="311">
        <v>0</v>
      </c>
      <c r="D1294" s="303">
        <v>0</v>
      </c>
      <c r="E1294" s="311">
        <v>0</v>
      </c>
      <c r="F1294" s="312">
        <v>1</v>
      </c>
      <c r="G1294" s="304">
        <f t="shared" si="21"/>
        <v>0</v>
      </c>
      <c r="H1294" s="436">
        <v>1</v>
      </c>
    </row>
    <row r="1295" spans="1:8">
      <c r="A1295" s="307" t="s">
        <v>5482</v>
      </c>
      <c r="B1295" s="308" t="s">
        <v>5483</v>
      </c>
      <c r="C1295" s="311">
        <v>0</v>
      </c>
      <c r="D1295" s="303">
        <v>0</v>
      </c>
      <c r="E1295" s="311">
        <v>890</v>
      </c>
      <c r="F1295" s="312">
        <v>1689.6</v>
      </c>
      <c r="G1295" s="304">
        <f t="shared" si="21"/>
        <v>890</v>
      </c>
      <c r="H1295" s="436">
        <v>1689.6</v>
      </c>
    </row>
    <row r="1296" spans="1:8" ht="25.5">
      <c r="A1296" s="307" t="s">
        <v>5484</v>
      </c>
      <c r="B1296" s="308" t="s">
        <v>5485</v>
      </c>
      <c r="C1296" s="311">
        <v>0</v>
      </c>
      <c r="D1296" s="303">
        <v>0</v>
      </c>
      <c r="E1296" s="311">
        <v>9</v>
      </c>
      <c r="F1296" s="312">
        <v>9.6</v>
      </c>
      <c r="G1296" s="304">
        <f t="shared" si="21"/>
        <v>9</v>
      </c>
      <c r="H1296" s="436">
        <v>9.6</v>
      </c>
    </row>
    <row r="1297" spans="1:8">
      <c r="A1297" s="439" t="s">
        <v>5486</v>
      </c>
      <c r="B1297" s="319" t="s">
        <v>5487</v>
      </c>
      <c r="C1297" s="311">
        <v>0</v>
      </c>
      <c r="D1297" s="303">
        <v>0</v>
      </c>
      <c r="E1297" s="311">
        <v>352</v>
      </c>
      <c r="F1297" s="312">
        <v>384</v>
      </c>
      <c r="G1297" s="304">
        <f t="shared" si="21"/>
        <v>352</v>
      </c>
      <c r="H1297" s="436">
        <v>384</v>
      </c>
    </row>
    <row r="1298" spans="1:8">
      <c r="A1298" s="309" t="s">
        <v>5488</v>
      </c>
      <c r="B1298" s="310" t="s">
        <v>5489</v>
      </c>
      <c r="C1298" s="311">
        <v>0</v>
      </c>
      <c r="D1298" s="303">
        <v>0</v>
      </c>
      <c r="E1298" s="311">
        <v>0</v>
      </c>
      <c r="F1298" s="312">
        <v>14.399999999999999</v>
      </c>
      <c r="G1298" s="304">
        <f t="shared" ref="G1298:G1352" si="22">C1298+E1298</f>
        <v>0</v>
      </c>
      <c r="H1298" s="436">
        <v>14.399999999999999</v>
      </c>
    </row>
    <row r="1299" spans="1:8" ht="25.5">
      <c r="A1299" s="439" t="s">
        <v>5490</v>
      </c>
      <c r="B1299" s="319" t="s">
        <v>5491</v>
      </c>
      <c r="C1299" s="311">
        <v>5</v>
      </c>
      <c r="D1299" s="312">
        <v>11</v>
      </c>
      <c r="E1299" s="311">
        <v>192</v>
      </c>
      <c r="F1299" s="312">
        <v>220</v>
      </c>
      <c r="G1299" s="304">
        <f t="shared" si="22"/>
        <v>197</v>
      </c>
      <c r="H1299" s="436">
        <v>231</v>
      </c>
    </row>
    <row r="1300" spans="1:8" ht="25.5">
      <c r="A1300" s="307" t="s">
        <v>5492</v>
      </c>
      <c r="B1300" s="308" t="s">
        <v>5493</v>
      </c>
      <c r="C1300" s="311">
        <v>0</v>
      </c>
      <c r="D1300" s="303">
        <v>0</v>
      </c>
      <c r="E1300" s="311">
        <v>0</v>
      </c>
      <c r="F1300" s="312">
        <v>44.400000000000006</v>
      </c>
      <c r="G1300" s="304">
        <f t="shared" si="22"/>
        <v>0</v>
      </c>
      <c r="H1300" s="436">
        <v>44.400000000000006</v>
      </c>
    </row>
    <row r="1301" spans="1:8">
      <c r="A1301" s="307" t="s">
        <v>5494</v>
      </c>
      <c r="B1301" s="308" t="s">
        <v>5495</v>
      </c>
      <c r="C1301" s="311">
        <v>4</v>
      </c>
      <c r="D1301" s="312">
        <v>11</v>
      </c>
      <c r="E1301" s="311">
        <v>0</v>
      </c>
      <c r="F1301" s="312">
        <v>1</v>
      </c>
      <c r="G1301" s="304">
        <f t="shared" si="22"/>
        <v>4</v>
      </c>
      <c r="H1301" s="436">
        <v>12</v>
      </c>
    </row>
    <row r="1302" spans="1:8" ht="25.5">
      <c r="A1302" s="307" t="s">
        <v>5496</v>
      </c>
      <c r="B1302" s="308" t="s">
        <v>5497</v>
      </c>
      <c r="C1302" s="311">
        <v>0</v>
      </c>
      <c r="D1302" s="303">
        <v>0</v>
      </c>
      <c r="E1302" s="311">
        <v>0</v>
      </c>
      <c r="F1302" s="312">
        <v>1</v>
      </c>
      <c r="G1302" s="304">
        <f t="shared" si="22"/>
        <v>0</v>
      </c>
      <c r="H1302" s="436">
        <v>1</v>
      </c>
    </row>
    <row r="1303" spans="1:8" ht="25.5">
      <c r="A1303" s="307" t="s">
        <v>5498</v>
      </c>
      <c r="B1303" s="308" t="s">
        <v>5499</v>
      </c>
      <c r="C1303" s="311">
        <v>1</v>
      </c>
      <c r="D1303" s="312">
        <v>1.2</v>
      </c>
      <c r="E1303" s="311">
        <v>0</v>
      </c>
      <c r="F1303" s="312">
        <v>1</v>
      </c>
      <c r="G1303" s="304">
        <f t="shared" si="22"/>
        <v>1</v>
      </c>
      <c r="H1303" s="436">
        <v>2.2000000000000002</v>
      </c>
    </row>
    <row r="1304" spans="1:8" ht="25.5">
      <c r="A1304" s="307" t="s">
        <v>5500</v>
      </c>
      <c r="B1304" s="308" t="s">
        <v>5501</v>
      </c>
      <c r="C1304" s="311">
        <v>0</v>
      </c>
      <c r="D1304" s="312">
        <v>2.4</v>
      </c>
      <c r="E1304" s="311">
        <v>0</v>
      </c>
      <c r="F1304" s="312">
        <v>1</v>
      </c>
      <c r="G1304" s="304">
        <f t="shared" si="22"/>
        <v>0</v>
      </c>
      <c r="H1304" s="436">
        <v>3.4</v>
      </c>
    </row>
    <row r="1305" spans="1:8" ht="25.5">
      <c r="A1305" s="439" t="s">
        <v>5502</v>
      </c>
      <c r="B1305" s="319" t="s">
        <v>5503</v>
      </c>
      <c r="C1305" s="311">
        <v>6</v>
      </c>
      <c r="D1305" s="312">
        <v>18.7</v>
      </c>
      <c r="E1305" s="311">
        <v>0</v>
      </c>
      <c r="F1305" s="312">
        <v>1.2</v>
      </c>
      <c r="G1305" s="304">
        <f t="shared" si="22"/>
        <v>6</v>
      </c>
      <c r="H1305" s="436">
        <v>19.899999999999999</v>
      </c>
    </row>
    <row r="1306" spans="1:8" ht="25.5">
      <c r="A1306" s="307" t="s">
        <v>5504</v>
      </c>
      <c r="B1306" s="308" t="s">
        <v>5505</v>
      </c>
      <c r="C1306" s="311">
        <v>0</v>
      </c>
      <c r="D1306" s="312">
        <v>2.4</v>
      </c>
      <c r="E1306" s="311">
        <v>0</v>
      </c>
      <c r="F1306" s="312">
        <v>1</v>
      </c>
      <c r="G1306" s="304">
        <f t="shared" si="22"/>
        <v>0</v>
      </c>
      <c r="H1306" s="436">
        <v>3.4</v>
      </c>
    </row>
    <row r="1307" spans="1:8" ht="25.5">
      <c r="A1307" s="307" t="s">
        <v>5506</v>
      </c>
      <c r="B1307" s="308" t="s">
        <v>5507</v>
      </c>
      <c r="C1307" s="311">
        <v>0</v>
      </c>
      <c r="D1307" s="303">
        <v>0</v>
      </c>
      <c r="E1307" s="311">
        <v>28</v>
      </c>
      <c r="F1307" s="312">
        <v>86.4</v>
      </c>
      <c r="G1307" s="304">
        <f t="shared" si="22"/>
        <v>28</v>
      </c>
      <c r="H1307" s="436">
        <v>86.4</v>
      </c>
    </row>
    <row r="1308" spans="1:8" ht="25.5">
      <c r="A1308" s="307" t="s">
        <v>5508</v>
      </c>
      <c r="B1308" s="308" t="s">
        <v>5509</v>
      </c>
      <c r="C1308" s="311">
        <v>133</v>
      </c>
      <c r="D1308" s="312">
        <v>270</v>
      </c>
      <c r="E1308" s="311">
        <v>1689</v>
      </c>
      <c r="F1308" s="312">
        <v>2504.6999999999998</v>
      </c>
      <c r="G1308" s="304">
        <f t="shared" si="22"/>
        <v>1822</v>
      </c>
      <c r="H1308" s="436">
        <v>2774.7</v>
      </c>
    </row>
    <row r="1309" spans="1:8" ht="25.5">
      <c r="A1309" s="309" t="s">
        <v>5510</v>
      </c>
      <c r="B1309" s="310" t="s">
        <v>5511</v>
      </c>
      <c r="C1309" s="311">
        <v>0</v>
      </c>
      <c r="D1309" s="312">
        <v>3.5999999999999996</v>
      </c>
      <c r="E1309" s="311">
        <v>831</v>
      </c>
      <c r="F1309" s="312">
        <v>1038</v>
      </c>
      <c r="G1309" s="304">
        <f t="shared" si="22"/>
        <v>831</v>
      </c>
      <c r="H1309" s="436">
        <v>1041.5999999999999</v>
      </c>
    </row>
    <row r="1310" spans="1:8" ht="25.5">
      <c r="A1310" s="307" t="s">
        <v>5512</v>
      </c>
      <c r="B1310" s="308" t="s">
        <v>5513</v>
      </c>
      <c r="C1310" s="311">
        <v>3</v>
      </c>
      <c r="D1310" s="312">
        <v>17</v>
      </c>
      <c r="E1310" s="311">
        <v>7830</v>
      </c>
      <c r="F1310" s="312">
        <v>19983.7</v>
      </c>
      <c r="G1310" s="304">
        <f t="shared" si="22"/>
        <v>7833</v>
      </c>
      <c r="H1310" s="436">
        <v>20000.7</v>
      </c>
    </row>
    <row r="1311" spans="1:8" ht="25.5">
      <c r="A1311" s="307" t="s">
        <v>5514</v>
      </c>
      <c r="B1311" s="308" t="s">
        <v>5515</v>
      </c>
      <c r="C1311" s="311">
        <v>24</v>
      </c>
      <c r="D1311" s="312">
        <v>18.7</v>
      </c>
      <c r="E1311" s="311">
        <v>592</v>
      </c>
      <c r="F1311" s="312">
        <v>1262.8</v>
      </c>
      <c r="G1311" s="304">
        <f t="shared" si="22"/>
        <v>616</v>
      </c>
      <c r="H1311" s="436">
        <v>1281.5</v>
      </c>
    </row>
    <row r="1312" spans="1:8" ht="25.5">
      <c r="A1312" s="478" t="s">
        <v>5516</v>
      </c>
      <c r="B1312" s="411" t="s">
        <v>5517</v>
      </c>
      <c r="C1312" s="311">
        <v>0</v>
      </c>
      <c r="D1312" s="303">
        <v>0</v>
      </c>
      <c r="E1312" s="311">
        <v>0</v>
      </c>
      <c r="F1312" s="312">
        <v>2.4</v>
      </c>
      <c r="G1312" s="304">
        <f t="shared" si="22"/>
        <v>0</v>
      </c>
      <c r="H1312" s="436">
        <v>2.4</v>
      </c>
    </row>
    <row r="1313" spans="1:8" ht="25.5">
      <c r="A1313" s="324" t="s">
        <v>5518</v>
      </c>
      <c r="B1313" s="352" t="s">
        <v>5519</v>
      </c>
      <c r="C1313" s="311">
        <v>0</v>
      </c>
      <c r="D1313" s="303">
        <v>0</v>
      </c>
      <c r="E1313" s="311">
        <v>2517</v>
      </c>
      <c r="F1313" s="312">
        <v>3349.2</v>
      </c>
      <c r="G1313" s="304">
        <f t="shared" si="22"/>
        <v>2517</v>
      </c>
      <c r="H1313" s="436">
        <v>3349.2</v>
      </c>
    </row>
    <row r="1314" spans="1:8" ht="25.5">
      <c r="A1314" s="324" t="s">
        <v>5520</v>
      </c>
      <c r="B1314" s="352" t="s">
        <v>5521</v>
      </c>
      <c r="C1314" s="311">
        <v>64</v>
      </c>
      <c r="D1314" s="312">
        <v>146.30000000000001</v>
      </c>
      <c r="E1314" s="311">
        <v>8756</v>
      </c>
      <c r="F1314" s="312">
        <v>13986.5</v>
      </c>
      <c r="G1314" s="304">
        <f t="shared" si="22"/>
        <v>8820</v>
      </c>
      <c r="H1314" s="436">
        <v>14132.8</v>
      </c>
    </row>
    <row r="1315" spans="1:8" ht="25.5">
      <c r="A1315" s="324" t="s">
        <v>5522</v>
      </c>
      <c r="B1315" s="352" t="s">
        <v>5523</v>
      </c>
      <c r="C1315" s="311">
        <v>567</v>
      </c>
      <c r="D1315" s="312">
        <v>843.7</v>
      </c>
      <c r="E1315" s="311">
        <v>11488</v>
      </c>
      <c r="F1315" s="312">
        <v>21783.3</v>
      </c>
      <c r="G1315" s="304">
        <f t="shared" si="22"/>
        <v>12055</v>
      </c>
      <c r="H1315" s="436">
        <v>22627</v>
      </c>
    </row>
    <row r="1316" spans="1:8" ht="25.5">
      <c r="A1316" s="307" t="s">
        <v>2740</v>
      </c>
      <c r="B1316" s="308" t="s">
        <v>5524</v>
      </c>
      <c r="C1316" s="311">
        <v>544</v>
      </c>
      <c r="D1316" s="312">
        <v>889.9</v>
      </c>
      <c r="E1316" s="311">
        <v>11119</v>
      </c>
      <c r="F1316" s="312">
        <v>25949</v>
      </c>
      <c r="G1316" s="304">
        <f t="shared" si="22"/>
        <v>11663</v>
      </c>
      <c r="H1316" s="436">
        <v>26838.9</v>
      </c>
    </row>
    <row r="1317" spans="1:8" ht="25.5">
      <c r="A1317" s="324" t="s">
        <v>5525</v>
      </c>
      <c r="B1317" s="352" t="s">
        <v>5526</v>
      </c>
      <c r="C1317" s="311">
        <v>0</v>
      </c>
      <c r="D1317" s="303">
        <v>0</v>
      </c>
      <c r="E1317" s="311">
        <v>0</v>
      </c>
      <c r="F1317" s="312">
        <v>1</v>
      </c>
      <c r="G1317" s="304">
        <f t="shared" si="22"/>
        <v>0</v>
      </c>
      <c r="H1317" s="436">
        <v>1</v>
      </c>
    </row>
    <row r="1318" spans="1:8" ht="25.5">
      <c r="A1318" s="331" t="s">
        <v>5527</v>
      </c>
      <c r="B1318" s="474" t="s">
        <v>5528</v>
      </c>
      <c r="C1318" s="311">
        <v>43</v>
      </c>
      <c r="D1318" s="312">
        <v>103.4</v>
      </c>
      <c r="E1318" s="311">
        <v>7699</v>
      </c>
      <c r="F1318" s="312">
        <v>14966.6</v>
      </c>
      <c r="G1318" s="304">
        <f t="shared" si="22"/>
        <v>7742</v>
      </c>
      <c r="H1318" s="436">
        <v>15070</v>
      </c>
    </row>
    <row r="1319" spans="1:8" ht="25.5">
      <c r="A1319" s="331" t="s">
        <v>5529</v>
      </c>
      <c r="B1319" s="474" t="s">
        <v>5530</v>
      </c>
      <c r="C1319" s="311">
        <v>0</v>
      </c>
      <c r="D1319" s="303">
        <v>0</v>
      </c>
      <c r="E1319" s="311">
        <v>0</v>
      </c>
      <c r="F1319" s="312">
        <v>9.6</v>
      </c>
      <c r="G1319" s="304">
        <f t="shared" si="22"/>
        <v>0</v>
      </c>
      <c r="H1319" s="436">
        <v>9.6</v>
      </c>
    </row>
    <row r="1320" spans="1:8">
      <c r="A1320" s="331" t="s">
        <v>5531</v>
      </c>
      <c r="B1320" s="474" t="s">
        <v>5532</v>
      </c>
      <c r="C1320" s="311">
        <v>0</v>
      </c>
      <c r="D1320" s="303">
        <v>0</v>
      </c>
      <c r="E1320" s="311">
        <v>0</v>
      </c>
      <c r="F1320" s="312">
        <v>1</v>
      </c>
      <c r="G1320" s="304">
        <f t="shared" si="22"/>
        <v>0</v>
      </c>
      <c r="H1320" s="436">
        <v>1</v>
      </c>
    </row>
    <row r="1321" spans="1:8">
      <c r="A1321" s="331" t="s">
        <v>5533</v>
      </c>
      <c r="B1321" s="474" t="s">
        <v>5534</v>
      </c>
      <c r="C1321" s="311">
        <v>0</v>
      </c>
      <c r="D1321" s="303">
        <v>0</v>
      </c>
      <c r="E1321" s="311">
        <v>0</v>
      </c>
      <c r="F1321" s="312">
        <v>1</v>
      </c>
      <c r="G1321" s="304">
        <f t="shared" si="22"/>
        <v>0</v>
      </c>
      <c r="H1321" s="436">
        <v>1</v>
      </c>
    </row>
    <row r="1322" spans="1:8">
      <c r="A1322" s="331" t="s">
        <v>5535</v>
      </c>
      <c r="B1322" s="474" t="s">
        <v>5536</v>
      </c>
      <c r="C1322" s="311">
        <v>0</v>
      </c>
      <c r="D1322" s="303">
        <v>0</v>
      </c>
      <c r="E1322" s="311">
        <v>154</v>
      </c>
      <c r="F1322" s="312">
        <v>214.8</v>
      </c>
      <c r="G1322" s="304">
        <f t="shared" si="22"/>
        <v>154</v>
      </c>
      <c r="H1322" s="436">
        <v>214.8</v>
      </c>
    </row>
    <row r="1323" spans="1:8" ht="25.5">
      <c r="A1323" s="324" t="s">
        <v>5537</v>
      </c>
      <c r="B1323" s="352" t="s">
        <v>5538</v>
      </c>
      <c r="C1323" s="311">
        <v>2</v>
      </c>
      <c r="D1323" s="312">
        <v>1.2</v>
      </c>
      <c r="E1323" s="311">
        <v>64</v>
      </c>
      <c r="F1323" s="312">
        <v>193.2</v>
      </c>
      <c r="G1323" s="304">
        <f t="shared" si="22"/>
        <v>66</v>
      </c>
      <c r="H1323" s="436">
        <v>194.39999999999998</v>
      </c>
    </row>
    <row r="1324" spans="1:8" ht="25.5">
      <c r="A1324" s="324" t="s">
        <v>5539</v>
      </c>
      <c r="B1324" s="352" t="s">
        <v>5540</v>
      </c>
      <c r="C1324" s="311">
        <v>0</v>
      </c>
      <c r="D1324" s="303">
        <v>0</v>
      </c>
      <c r="E1324" s="311">
        <v>30</v>
      </c>
      <c r="F1324" s="312">
        <v>10.8</v>
      </c>
      <c r="G1324" s="304">
        <f t="shared" si="22"/>
        <v>30</v>
      </c>
      <c r="H1324" s="436">
        <v>10.8</v>
      </c>
    </row>
    <row r="1325" spans="1:8" ht="25.5">
      <c r="A1325" s="307" t="s">
        <v>5541</v>
      </c>
      <c r="B1325" s="308" t="s">
        <v>5542</v>
      </c>
      <c r="C1325" s="311">
        <v>0</v>
      </c>
      <c r="D1325" s="303">
        <v>0</v>
      </c>
      <c r="E1325" s="311">
        <v>140</v>
      </c>
      <c r="F1325" s="312">
        <v>482.40000000000003</v>
      </c>
      <c r="G1325" s="304">
        <f t="shared" si="22"/>
        <v>140</v>
      </c>
      <c r="H1325" s="436">
        <v>482.40000000000003</v>
      </c>
    </row>
    <row r="1326" spans="1:8">
      <c r="A1326" s="331" t="s">
        <v>5543</v>
      </c>
      <c r="B1326" s="474" t="s">
        <v>5544</v>
      </c>
      <c r="C1326" s="311">
        <v>0</v>
      </c>
      <c r="D1326" s="303">
        <v>0</v>
      </c>
      <c r="E1326" s="311">
        <v>21</v>
      </c>
      <c r="F1326" s="312">
        <v>1</v>
      </c>
      <c r="G1326" s="304">
        <f t="shared" si="22"/>
        <v>21</v>
      </c>
      <c r="H1326" s="436">
        <v>1</v>
      </c>
    </row>
    <row r="1327" spans="1:8" ht="25.5">
      <c r="A1327" s="307" t="s">
        <v>5545</v>
      </c>
      <c r="B1327" s="308" t="s">
        <v>5546</v>
      </c>
      <c r="C1327" s="311">
        <v>0</v>
      </c>
      <c r="D1327" s="303">
        <v>0</v>
      </c>
      <c r="E1327" s="311">
        <v>237</v>
      </c>
      <c r="F1327" s="312">
        <v>358.8</v>
      </c>
      <c r="G1327" s="304">
        <f t="shared" si="22"/>
        <v>237</v>
      </c>
      <c r="H1327" s="436">
        <v>358.8</v>
      </c>
    </row>
    <row r="1328" spans="1:8">
      <c r="A1328" s="326" t="s">
        <v>5547</v>
      </c>
      <c r="B1328" s="310" t="s">
        <v>5548</v>
      </c>
      <c r="C1328" s="311">
        <v>0</v>
      </c>
      <c r="D1328" s="303">
        <v>0</v>
      </c>
      <c r="E1328" s="311">
        <v>350</v>
      </c>
      <c r="F1328" s="312">
        <v>632.4</v>
      </c>
      <c r="G1328" s="304">
        <f t="shared" si="22"/>
        <v>350</v>
      </c>
      <c r="H1328" s="436">
        <v>632.4</v>
      </c>
    </row>
    <row r="1329" spans="1:8" ht="25.5">
      <c r="A1329" s="331" t="s">
        <v>5549</v>
      </c>
      <c r="B1329" s="508" t="s">
        <v>5550</v>
      </c>
      <c r="C1329" s="311">
        <v>0</v>
      </c>
      <c r="D1329" s="303">
        <v>0</v>
      </c>
      <c r="E1329" s="311">
        <v>1769</v>
      </c>
      <c r="F1329" s="312">
        <v>3358.8</v>
      </c>
      <c r="G1329" s="304">
        <f t="shared" si="22"/>
        <v>1769</v>
      </c>
      <c r="H1329" s="436">
        <v>3358.8</v>
      </c>
    </row>
    <row r="1330" spans="1:8" ht="25.5">
      <c r="A1330" s="331" t="s">
        <v>5551</v>
      </c>
      <c r="B1330" s="508" t="s">
        <v>5552</v>
      </c>
      <c r="C1330" s="311">
        <v>0</v>
      </c>
      <c r="D1330" s="303">
        <v>0</v>
      </c>
      <c r="E1330" s="311">
        <v>1</v>
      </c>
      <c r="F1330" s="312">
        <v>1.2</v>
      </c>
      <c r="G1330" s="304">
        <f t="shared" si="22"/>
        <v>1</v>
      </c>
      <c r="H1330" s="436">
        <v>1.2</v>
      </c>
    </row>
    <row r="1331" spans="1:8" ht="25.5">
      <c r="A1331" s="331" t="s">
        <v>5553</v>
      </c>
      <c r="B1331" s="508" t="s">
        <v>5554</v>
      </c>
      <c r="C1331" s="311">
        <v>0</v>
      </c>
      <c r="D1331" s="303">
        <v>0</v>
      </c>
      <c r="E1331" s="311">
        <v>6</v>
      </c>
      <c r="F1331" s="312">
        <v>16.8</v>
      </c>
      <c r="G1331" s="304">
        <f t="shared" si="22"/>
        <v>6</v>
      </c>
      <c r="H1331" s="436">
        <v>16.8</v>
      </c>
    </row>
    <row r="1332" spans="1:8" ht="25.5">
      <c r="A1332" s="331" t="s">
        <v>5555</v>
      </c>
      <c r="B1332" s="508" t="s">
        <v>5556</v>
      </c>
      <c r="C1332" s="311">
        <v>0</v>
      </c>
      <c r="D1332" s="303">
        <v>0</v>
      </c>
      <c r="E1332" s="311">
        <v>0</v>
      </c>
      <c r="F1332" s="312">
        <v>9.6</v>
      </c>
      <c r="G1332" s="304">
        <f t="shared" si="22"/>
        <v>0</v>
      </c>
      <c r="H1332" s="436">
        <v>9.6</v>
      </c>
    </row>
    <row r="1333" spans="1:8" ht="25.5">
      <c r="A1333" s="324" t="s">
        <v>5557</v>
      </c>
      <c r="B1333" s="325" t="s">
        <v>5558</v>
      </c>
      <c r="C1333" s="311">
        <v>0</v>
      </c>
      <c r="D1333" s="303">
        <v>0</v>
      </c>
      <c r="E1333" s="311">
        <v>0</v>
      </c>
      <c r="F1333" s="312">
        <v>1.2</v>
      </c>
      <c r="G1333" s="304">
        <f t="shared" si="22"/>
        <v>0</v>
      </c>
      <c r="H1333" s="436">
        <v>1.2</v>
      </c>
    </row>
    <row r="1334" spans="1:8" ht="25.5">
      <c r="A1334" s="331" t="s">
        <v>5559</v>
      </c>
      <c r="B1334" s="508" t="s">
        <v>5560</v>
      </c>
      <c r="C1334" s="311">
        <v>0</v>
      </c>
      <c r="D1334" s="303">
        <v>0</v>
      </c>
      <c r="E1334" s="311">
        <v>0</v>
      </c>
      <c r="F1334" s="312">
        <v>1</v>
      </c>
      <c r="G1334" s="304">
        <f t="shared" si="22"/>
        <v>0</v>
      </c>
      <c r="H1334" s="436">
        <v>1</v>
      </c>
    </row>
    <row r="1335" spans="1:8">
      <c r="A1335" s="324" t="s">
        <v>5561</v>
      </c>
      <c r="B1335" s="325" t="s">
        <v>5562</v>
      </c>
      <c r="C1335" s="311">
        <v>0</v>
      </c>
      <c r="D1335" s="303">
        <v>0</v>
      </c>
      <c r="E1335" s="311">
        <v>0</v>
      </c>
      <c r="F1335" s="312">
        <v>1</v>
      </c>
      <c r="G1335" s="304">
        <f t="shared" si="22"/>
        <v>0</v>
      </c>
      <c r="H1335" s="436">
        <v>1</v>
      </c>
    </row>
    <row r="1336" spans="1:8">
      <c r="A1336" s="309" t="s">
        <v>5563</v>
      </c>
      <c r="B1336" s="310" t="s">
        <v>5564</v>
      </c>
      <c r="C1336" s="311">
        <v>0</v>
      </c>
      <c r="D1336" s="303">
        <v>0</v>
      </c>
      <c r="E1336" s="311">
        <v>0</v>
      </c>
      <c r="F1336" s="312">
        <v>1</v>
      </c>
      <c r="G1336" s="304">
        <f t="shared" si="22"/>
        <v>0</v>
      </c>
      <c r="H1336" s="436">
        <v>1</v>
      </c>
    </row>
    <row r="1337" spans="1:8">
      <c r="A1337" s="307" t="s">
        <v>5565</v>
      </c>
      <c r="B1337" s="308" t="s">
        <v>5566</v>
      </c>
      <c r="C1337" s="311">
        <v>0</v>
      </c>
      <c r="D1337" s="303">
        <v>0</v>
      </c>
      <c r="E1337" s="311">
        <v>64</v>
      </c>
      <c r="F1337" s="312">
        <v>132</v>
      </c>
      <c r="G1337" s="304">
        <f t="shared" si="22"/>
        <v>64</v>
      </c>
      <c r="H1337" s="436">
        <v>132</v>
      </c>
    </row>
    <row r="1338" spans="1:8">
      <c r="A1338" s="307" t="s">
        <v>5567</v>
      </c>
      <c r="B1338" s="308" t="s">
        <v>5568</v>
      </c>
      <c r="C1338" s="311">
        <v>0</v>
      </c>
      <c r="D1338" s="303">
        <v>0</v>
      </c>
      <c r="E1338" s="311">
        <v>0</v>
      </c>
      <c r="F1338" s="312">
        <v>1</v>
      </c>
      <c r="G1338" s="304">
        <f t="shared" si="22"/>
        <v>0</v>
      </c>
      <c r="H1338" s="436">
        <v>1</v>
      </c>
    </row>
    <row r="1339" spans="1:8">
      <c r="A1339" s="393" t="s">
        <v>5569</v>
      </c>
      <c r="B1339" s="352" t="s">
        <v>5570</v>
      </c>
      <c r="C1339" s="311">
        <v>0</v>
      </c>
      <c r="D1339" s="303">
        <v>0</v>
      </c>
      <c r="E1339" s="311">
        <v>0</v>
      </c>
      <c r="F1339" s="312">
        <v>1</v>
      </c>
      <c r="G1339" s="304">
        <f t="shared" si="22"/>
        <v>0</v>
      </c>
      <c r="H1339" s="436">
        <v>1</v>
      </c>
    </row>
    <row r="1340" spans="1:8" ht="25.5">
      <c r="A1340" s="307" t="s">
        <v>5571</v>
      </c>
      <c r="B1340" s="308" t="s">
        <v>5572</v>
      </c>
      <c r="C1340" s="311">
        <v>0</v>
      </c>
      <c r="D1340" s="303">
        <v>0</v>
      </c>
      <c r="E1340" s="311">
        <v>635</v>
      </c>
      <c r="F1340" s="312">
        <v>1105.2</v>
      </c>
      <c r="G1340" s="304">
        <f t="shared" si="22"/>
        <v>635</v>
      </c>
      <c r="H1340" s="436">
        <v>1105.2</v>
      </c>
    </row>
    <row r="1341" spans="1:8">
      <c r="A1341" s="307" t="s">
        <v>5573</v>
      </c>
      <c r="B1341" s="308" t="s">
        <v>5574</v>
      </c>
      <c r="C1341" s="311">
        <v>0</v>
      </c>
      <c r="D1341" s="303">
        <v>0</v>
      </c>
      <c r="E1341" s="311">
        <v>5264</v>
      </c>
      <c r="F1341" s="312">
        <v>7626</v>
      </c>
      <c r="G1341" s="304">
        <f t="shared" si="22"/>
        <v>5264</v>
      </c>
      <c r="H1341" s="436">
        <v>7626</v>
      </c>
    </row>
    <row r="1342" spans="1:8" ht="25.5">
      <c r="A1342" s="307" t="s">
        <v>5575</v>
      </c>
      <c r="B1342" s="308" t="s">
        <v>5576</v>
      </c>
      <c r="C1342" s="311">
        <v>694</v>
      </c>
      <c r="D1342" s="303">
        <v>1084.5999999999999</v>
      </c>
      <c r="E1342" s="311">
        <v>758</v>
      </c>
      <c r="F1342" s="312">
        <v>1208.9000000000001</v>
      </c>
      <c r="G1342" s="304">
        <f t="shared" si="22"/>
        <v>1452</v>
      </c>
      <c r="H1342" s="436">
        <v>2293.5</v>
      </c>
    </row>
    <row r="1343" spans="1:8" ht="25.5">
      <c r="A1343" s="307" t="s">
        <v>1879</v>
      </c>
      <c r="B1343" s="308" t="s">
        <v>5577</v>
      </c>
      <c r="C1343" s="311">
        <v>173</v>
      </c>
      <c r="D1343" s="303">
        <v>69.3</v>
      </c>
      <c r="E1343" s="311">
        <v>25</v>
      </c>
      <c r="F1343" s="312">
        <v>55</v>
      </c>
      <c r="G1343" s="304">
        <f t="shared" si="22"/>
        <v>198</v>
      </c>
      <c r="H1343" s="436">
        <v>124.3</v>
      </c>
    </row>
    <row r="1344" spans="1:8" ht="25.5">
      <c r="A1344" s="307" t="s">
        <v>1880</v>
      </c>
      <c r="B1344" s="308" t="s">
        <v>5578</v>
      </c>
      <c r="C1344" s="311">
        <v>138</v>
      </c>
      <c r="D1344" s="303">
        <v>69</v>
      </c>
      <c r="E1344" s="311">
        <v>25</v>
      </c>
      <c r="F1344" s="312">
        <v>53.9</v>
      </c>
      <c r="G1344" s="304">
        <f t="shared" si="22"/>
        <v>163</v>
      </c>
      <c r="H1344" s="436">
        <v>122.9</v>
      </c>
    </row>
    <row r="1345" spans="1:10" ht="25.5">
      <c r="A1345" s="1356" t="s">
        <v>5579</v>
      </c>
      <c r="B1345" s="1357" t="s">
        <v>5580</v>
      </c>
      <c r="C1345" s="1364">
        <v>0</v>
      </c>
      <c r="D1345" s="1361">
        <v>0</v>
      </c>
      <c r="E1345" s="1364">
        <v>0</v>
      </c>
      <c r="F1345" s="1361">
        <v>1</v>
      </c>
      <c r="G1345" s="1360">
        <f t="shared" si="22"/>
        <v>0</v>
      </c>
      <c r="H1345" s="1365">
        <v>1</v>
      </c>
    </row>
    <row r="1346" spans="1:10">
      <c r="A1346" s="1356" t="s">
        <v>5694</v>
      </c>
      <c r="B1346" s="1357" t="s">
        <v>5695</v>
      </c>
      <c r="C1346" s="1364">
        <v>0</v>
      </c>
      <c r="D1346" s="1361"/>
      <c r="E1346" s="1364">
        <v>1</v>
      </c>
      <c r="F1346" s="1361"/>
      <c r="G1346" s="1360">
        <f t="shared" si="22"/>
        <v>1</v>
      </c>
      <c r="H1346" s="1365"/>
    </row>
    <row r="1347" spans="1:10">
      <c r="A1347" s="1356" t="s">
        <v>7751</v>
      </c>
      <c r="B1347" s="1357" t="s">
        <v>7752</v>
      </c>
      <c r="C1347" s="1364">
        <v>0</v>
      </c>
      <c r="D1347" s="1361"/>
      <c r="E1347" s="1364">
        <v>1</v>
      </c>
      <c r="F1347" s="1361"/>
      <c r="G1347" s="1360">
        <f t="shared" si="22"/>
        <v>1</v>
      </c>
      <c r="H1347" s="1365"/>
    </row>
    <row r="1348" spans="1:10" ht="25.5">
      <c r="A1348" s="1356" t="s">
        <v>7753</v>
      </c>
      <c r="B1348" s="1357" t="s">
        <v>7754</v>
      </c>
      <c r="C1348" s="1364">
        <v>0</v>
      </c>
      <c r="D1348" s="1361"/>
      <c r="E1348" s="1364">
        <v>437</v>
      </c>
      <c r="F1348" s="1361"/>
      <c r="G1348" s="1360">
        <f t="shared" si="22"/>
        <v>437</v>
      </c>
      <c r="H1348" s="1365"/>
    </row>
    <row r="1349" spans="1:10">
      <c r="A1349" s="1356" t="s">
        <v>5597</v>
      </c>
      <c r="B1349" s="1357" t="s">
        <v>7297</v>
      </c>
      <c r="C1349" s="1364">
        <v>0</v>
      </c>
      <c r="D1349" s="1361"/>
      <c r="E1349" s="1364">
        <v>1</v>
      </c>
      <c r="F1349" s="1361"/>
      <c r="G1349" s="1360">
        <f t="shared" si="22"/>
        <v>1</v>
      </c>
      <c r="H1349" s="1365"/>
    </row>
    <row r="1350" spans="1:10">
      <c r="A1350" s="1356" t="s">
        <v>7755</v>
      </c>
      <c r="B1350" s="1357" t="s">
        <v>7756</v>
      </c>
      <c r="C1350" s="1364">
        <v>0</v>
      </c>
      <c r="D1350" s="1361"/>
      <c r="E1350" s="1364">
        <v>1</v>
      </c>
      <c r="F1350" s="1361"/>
      <c r="G1350" s="1360">
        <f t="shared" si="22"/>
        <v>1</v>
      </c>
      <c r="H1350" s="1365"/>
    </row>
    <row r="1351" spans="1:10">
      <c r="A1351" s="1356" t="s">
        <v>6476</v>
      </c>
      <c r="B1351" s="1357" t="s">
        <v>7757</v>
      </c>
      <c r="C1351" s="1364">
        <v>0</v>
      </c>
      <c r="D1351" s="1361"/>
      <c r="E1351" s="1364">
        <v>1</v>
      </c>
      <c r="F1351" s="1361"/>
      <c r="G1351" s="1360">
        <f t="shared" si="22"/>
        <v>1</v>
      </c>
      <c r="H1351" s="1365"/>
    </row>
    <row r="1352" spans="1:10">
      <c r="A1352" s="1366"/>
      <c r="B1352" s="1367" t="s">
        <v>5581</v>
      </c>
      <c r="C1352" s="1368">
        <f>SUM(C1233:C1351)</f>
        <v>13475</v>
      </c>
      <c r="D1352" s="1371">
        <f t="shared" ref="D1352:F1352" si="23">SUM(D1233:D1351)</f>
        <v>22529.7</v>
      </c>
      <c r="E1352" s="1368">
        <f t="shared" si="23"/>
        <v>87557</v>
      </c>
      <c r="F1352" s="1371">
        <f t="shared" si="23"/>
        <v>161858.4</v>
      </c>
      <c r="G1352" s="1370">
        <f t="shared" si="22"/>
        <v>101032</v>
      </c>
      <c r="H1352" s="1369">
        <v>184388.09999999992</v>
      </c>
      <c r="J1352" s="306"/>
    </row>
    <row r="1353" spans="1:10" ht="13.5" thickBot="1">
      <c r="A1353" s="440"/>
      <c r="B1353" s="441"/>
      <c r="C1353" s="784"/>
      <c r="D1353" s="785"/>
      <c r="E1353" s="784"/>
      <c r="F1353" s="785"/>
      <c r="G1353" s="784"/>
      <c r="H1353" s="442"/>
    </row>
    <row r="1354" spans="1:10" ht="13.5" thickBot="1">
      <c r="A1354" s="2057" t="s">
        <v>1569</v>
      </c>
      <c r="B1354" s="2058"/>
      <c r="C1354" s="2079"/>
      <c r="D1354" s="2079"/>
      <c r="E1354" s="2079"/>
      <c r="F1354" s="2079"/>
      <c r="G1354" s="2079"/>
      <c r="H1354" s="2080"/>
    </row>
    <row r="1355" spans="1:10">
      <c r="A1355" s="443" t="s">
        <v>5366</v>
      </c>
      <c r="B1355" s="444" t="s">
        <v>5367</v>
      </c>
      <c r="C1355" s="1364">
        <v>0</v>
      </c>
      <c r="D1355" s="1361">
        <v>0</v>
      </c>
      <c r="E1355" s="1364">
        <v>0</v>
      </c>
      <c r="F1355" s="1361">
        <v>1.2</v>
      </c>
      <c r="G1355" s="1360">
        <f>C1355+E1355</f>
        <v>0</v>
      </c>
      <c r="H1355" s="1365">
        <v>1.2</v>
      </c>
    </row>
    <row r="1356" spans="1:10" ht="25.5">
      <c r="A1356" s="445">
        <v>130207</v>
      </c>
      <c r="B1356" s="446" t="s">
        <v>5582</v>
      </c>
      <c r="C1356" s="1364">
        <v>307</v>
      </c>
      <c r="D1356" s="1361">
        <v>1310.0999999999999</v>
      </c>
      <c r="E1356" s="1364">
        <v>163</v>
      </c>
      <c r="F1356" s="1361">
        <v>684.2</v>
      </c>
      <c r="G1356" s="1360">
        <f t="shared" ref="G1356:G1419" si="24">C1356+E1356</f>
        <v>470</v>
      </c>
      <c r="H1356" s="1365">
        <v>1994.3</v>
      </c>
      <c r="J1356" s="306"/>
    </row>
    <row r="1357" spans="1:10" ht="25.5">
      <c r="A1357" s="445">
        <v>260076</v>
      </c>
      <c r="B1357" s="446" t="s">
        <v>5583</v>
      </c>
      <c r="C1357" s="1364">
        <v>555</v>
      </c>
      <c r="D1357" s="1361">
        <v>1189.0999999999999</v>
      </c>
      <c r="E1357" s="1364">
        <v>682</v>
      </c>
      <c r="F1357" s="1361">
        <v>1086.8</v>
      </c>
      <c r="G1357" s="1360">
        <f t="shared" si="24"/>
        <v>1237</v>
      </c>
      <c r="H1357" s="1365">
        <v>2275.8999999999996</v>
      </c>
    </row>
    <row r="1358" spans="1:10" ht="25.5">
      <c r="A1358" s="445">
        <v>260100</v>
      </c>
      <c r="B1358" s="446" t="s">
        <v>5584</v>
      </c>
      <c r="C1358" s="1364">
        <v>0</v>
      </c>
      <c r="D1358" s="1361">
        <v>0</v>
      </c>
      <c r="E1358" s="1364">
        <v>3</v>
      </c>
      <c r="F1358" s="1361">
        <v>2521.1999999999998</v>
      </c>
      <c r="G1358" s="1360">
        <f t="shared" si="24"/>
        <v>3</v>
      </c>
      <c r="H1358" s="1365">
        <v>2521.1999999999998</v>
      </c>
    </row>
    <row r="1359" spans="1:10">
      <c r="A1359" s="445">
        <v>600011</v>
      </c>
      <c r="B1359" s="446" t="s">
        <v>5585</v>
      </c>
      <c r="C1359" s="1364">
        <v>0</v>
      </c>
      <c r="D1359" s="1361">
        <v>0</v>
      </c>
      <c r="E1359" s="1364">
        <v>2</v>
      </c>
      <c r="F1359" s="1361">
        <v>4.8</v>
      </c>
      <c r="G1359" s="1360">
        <f t="shared" si="24"/>
        <v>2</v>
      </c>
      <c r="H1359" s="1365">
        <v>4.8</v>
      </c>
    </row>
    <row r="1360" spans="1:10">
      <c r="A1360" s="445">
        <v>600120</v>
      </c>
      <c r="B1360" s="446" t="s">
        <v>5586</v>
      </c>
      <c r="C1360" s="1364">
        <v>0</v>
      </c>
      <c r="D1360" s="1361">
        <v>0</v>
      </c>
      <c r="E1360" s="1364">
        <v>1</v>
      </c>
      <c r="F1360" s="1361">
        <v>1.2</v>
      </c>
      <c r="G1360" s="1360">
        <f t="shared" si="24"/>
        <v>1</v>
      </c>
      <c r="H1360" s="1365">
        <v>1.2</v>
      </c>
    </row>
    <row r="1361" spans="1:8">
      <c r="A1361" s="445" t="s">
        <v>5587</v>
      </c>
      <c r="B1361" s="446" t="s">
        <v>5588</v>
      </c>
      <c r="C1361" s="1364">
        <v>0</v>
      </c>
      <c r="D1361" s="1361">
        <v>0</v>
      </c>
      <c r="E1361" s="1364">
        <v>114</v>
      </c>
      <c r="F1361" s="1361">
        <v>286.8</v>
      </c>
      <c r="G1361" s="1360">
        <f t="shared" si="24"/>
        <v>114</v>
      </c>
      <c r="H1361" s="1365">
        <v>286.8</v>
      </c>
    </row>
    <row r="1362" spans="1:8">
      <c r="A1362" s="445" t="s">
        <v>5589</v>
      </c>
      <c r="B1362" s="446" t="s">
        <v>5590</v>
      </c>
      <c r="C1362" s="1364">
        <v>0</v>
      </c>
      <c r="D1362" s="1361">
        <v>1.2</v>
      </c>
      <c r="E1362" s="1364">
        <v>0</v>
      </c>
      <c r="F1362" s="1361">
        <v>1</v>
      </c>
      <c r="G1362" s="1360">
        <f t="shared" si="24"/>
        <v>0</v>
      </c>
      <c r="H1362" s="1365">
        <v>2.2000000000000002</v>
      </c>
    </row>
    <row r="1363" spans="1:8">
      <c r="A1363" s="445" t="s">
        <v>5375</v>
      </c>
      <c r="B1363" s="446" t="s">
        <v>5376</v>
      </c>
      <c r="C1363" s="1364">
        <v>14</v>
      </c>
      <c r="D1363" s="1361">
        <v>45.1</v>
      </c>
      <c r="E1363" s="1364">
        <v>659</v>
      </c>
      <c r="F1363" s="1361">
        <v>1468.5</v>
      </c>
      <c r="G1363" s="1360">
        <f t="shared" si="24"/>
        <v>673</v>
      </c>
      <c r="H1363" s="1365">
        <v>1513.6</v>
      </c>
    </row>
    <row r="1364" spans="1:8">
      <c r="A1364" s="445" t="s">
        <v>5377</v>
      </c>
      <c r="B1364" s="446" t="s">
        <v>5378</v>
      </c>
      <c r="C1364" s="1364">
        <v>5</v>
      </c>
      <c r="D1364" s="1361">
        <v>5.5</v>
      </c>
      <c r="E1364" s="1364">
        <v>167</v>
      </c>
      <c r="F1364" s="1361">
        <v>237.6</v>
      </c>
      <c r="G1364" s="1360">
        <f t="shared" si="24"/>
        <v>172</v>
      </c>
      <c r="H1364" s="1365">
        <v>243.1</v>
      </c>
    </row>
    <row r="1365" spans="1:8">
      <c r="A1365" s="445" t="s">
        <v>3134</v>
      </c>
      <c r="B1365" s="446" t="s">
        <v>5591</v>
      </c>
      <c r="C1365" s="1364">
        <v>1</v>
      </c>
      <c r="D1365" s="1361">
        <v>7.7</v>
      </c>
      <c r="E1365" s="1364">
        <v>2970</v>
      </c>
      <c r="F1365" s="1361">
        <v>7228.1</v>
      </c>
      <c r="G1365" s="1360">
        <f t="shared" si="24"/>
        <v>2971</v>
      </c>
      <c r="H1365" s="1365">
        <v>7235.8</v>
      </c>
    </row>
    <row r="1366" spans="1:8">
      <c r="A1366" s="447" t="s">
        <v>3142</v>
      </c>
      <c r="B1366" s="355" t="s">
        <v>5592</v>
      </c>
      <c r="C1366" s="1364">
        <v>0</v>
      </c>
      <c r="D1366" s="1361">
        <v>1.1000000000000001</v>
      </c>
      <c r="E1366" s="1364">
        <v>6</v>
      </c>
      <c r="F1366" s="1361">
        <v>15.4</v>
      </c>
      <c r="G1366" s="1360">
        <f t="shared" si="24"/>
        <v>6</v>
      </c>
      <c r="H1366" s="1365">
        <v>16.5</v>
      </c>
    </row>
    <row r="1367" spans="1:8">
      <c r="A1367" s="390" t="s">
        <v>3135</v>
      </c>
      <c r="B1367" s="394" t="s">
        <v>5593</v>
      </c>
      <c r="C1367" s="1364">
        <v>0</v>
      </c>
      <c r="D1367" s="1361">
        <v>0</v>
      </c>
      <c r="E1367" s="1364">
        <v>753</v>
      </c>
      <c r="F1367" s="1361">
        <v>2005.2</v>
      </c>
      <c r="G1367" s="1360">
        <f t="shared" si="24"/>
        <v>753</v>
      </c>
      <c r="H1367" s="1365">
        <v>2005.2</v>
      </c>
    </row>
    <row r="1368" spans="1:8">
      <c r="A1368" s="386" t="s">
        <v>3138</v>
      </c>
      <c r="B1368" s="387" t="s">
        <v>5594</v>
      </c>
      <c r="C1368" s="1364">
        <v>0</v>
      </c>
      <c r="D1368" s="1361">
        <v>0</v>
      </c>
      <c r="E1368" s="1364">
        <v>19</v>
      </c>
      <c r="F1368" s="1361">
        <v>22.799999999999997</v>
      </c>
      <c r="G1368" s="1360">
        <f t="shared" si="24"/>
        <v>19</v>
      </c>
      <c r="H1368" s="1365">
        <v>22.799999999999997</v>
      </c>
    </row>
    <row r="1369" spans="1:8">
      <c r="A1369" s="390" t="s">
        <v>5595</v>
      </c>
      <c r="B1369" s="448" t="s">
        <v>5596</v>
      </c>
      <c r="C1369" s="1364">
        <v>0</v>
      </c>
      <c r="D1369" s="1361">
        <v>0</v>
      </c>
      <c r="E1369" s="1364">
        <v>0</v>
      </c>
      <c r="F1369" s="1361">
        <v>30</v>
      </c>
      <c r="G1369" s="1360">
        <f t="shared" si="24"/>
        <v>0</v>
      </c>
      <c r="H1369" s="1365">
        <v>30</v>
      </c>
    </row>
    <row r="1370" spans="1:8">
      <c r="A1370" s="336" t="s">
        <v>5379</v>
      </c>
      <c r="B1370" s="337" t="s">
        <v>5380</v>
      </c>
      <c r="C1370" s="1364">
        <v>0</v>
      </c>
      <c r="D1370" s="1361">
        <v>0</v>
      </c>
      <c r="E1370" s="1364">
        <v>189</v>
      </c>
      <c r="F1370" s="1361">
        <v>318</v>
      </c>
      <c r="G1370" s="1360">
        <f t="shared" si="24"/>
        <v>189</v>
      </c>
      <c r="H1370" s="1365">
        <v>318</v>
      </c>
    </row>
    <row r="1371" spans="1:8">
      <c r="A1371" s="307" t="s">
        <v>5381</v>
      </c>
      <c r="B1371" s="308" t="s">
        <v>5382</v>
      </c>
      <c r="C1371" s="1364">
        <v>0</v>
      </c>
      <c r="D1371" s="1361">
        <v>0</v>
      </c>
      <c r="E1371" s="1364">
        <v>16</v>
      </c>
      <c r="F1371" s="1361">
        <v>80.400000000000006</v>
      </c>
      <c r="G1371" s="1360">
        <f t="shared" si="24"/>
        <v>16</v>
      </c>
      <c r="H1371" s="1365">
        <v>80.400000000000006</v>
      </c>
    </row>
    <row r="1372" spans="1:8">
      <c r="A1372" s="336" t="s">
        <v>5383</v>
      </c>
      <c r="B1372" s="337" t="s">
        <v>5384</v>
      </c>
      <c r="C1372" s="1364">
        <v>0</v>
      </c>
      <c r="D1372" s="1361">
        <v>2</v>
      </c>
      <c r="E1372" s="1364">
        <v>31</v>
      </c>
      <c r="F1372" s="1361">
        <v>49.2</v>
      </c>
      <c r="G1372" s="1360">
        <f t="shared" si="24"/>
        <v>31</v>
      </c>
      <c r="H1372" s="1365">
        <v>51.2</v>
      </c>
    </row>
    <row r="1373" spans="1:8">
      <c r="A1373" s="336" t="s">
        <v>5597</v>
      </c>
      <c r="B1373" s="337" t="s">
        <v>5598</v>
      </c>
      <c r="C1373" s="1364">
        <v>0</v>
      </c>
      <c r="D1373" s="1361">
        <v>0</v>
      </c>
      <c r="E1373" s="1364">
        <v>0</v>
      </c>
      <c r="F1373" s="1361">
        <v>1</v>
      </c>
      <c r="G1373" s="1360">
        <f t="shared" si="24"/>
        <v>0</v>
      </c>
      <c r="H1373" s="1365">
        <v>1</v>
      </c>
    </row>
    <row r="1374" spans="1:8">
      <c r="A1374" s="383" t="s">
        <v>5385</v>
      </c>
      <c r="B1374" s="777" t="s">
        <v>5386</v>
      </c>
      <c r="C1374" s="1364">
        <v>1507</v>
      </c>
      <c r="D1374" s="1361">
        <v>2764.3</v>
      </c>
      <c r="E1374" s="1364">
        <v>3423</v>
      </c>
      <c r="F1374" s="1361">
        <v>7140.1</v>
      </c>
      <c r="G1374" s="1360">
        <f t="shared" si="24"/>
        <v>4930</v>
      </c>
      <c r="H1374" s="1365">
        <v>9904.4000000000015</v>
      </c>
    </row>
    <row r="1375" spans="1:8">
      <c r="A1375" s="345" t="s">
        <v>5599</v>
      </c>
      <c r="B1375" s="341" t="s">
        <v>5600</v>
      </c>
      <c r="C1375" s="1364">
        <v>0</v>
      </c>
      <c r="D1375" s="1361">
        <v>0</v>
      </c>
      <c r="E1375" s="1364">
        <v>0</v>
      </c>
      <c r="F1375" s="1361">
        <v>2.4</v>
      </c>
      <c r="G1375" s="1360">
        <f t="shared" si="24"/>
        <v>0</v>
      </c>
      <c r="H1375" s="1365">
        <v>2.4</v>
      </c>
    </row>
    <row r="1376" spans="1:8" ht="25.5">
      <c r="A1376" s="447" t="s">
        <v>5601</v>
      </c>
      <c r="B1376" s="355" t="s">
        <v>5602</v>
      </c>
      <c r="C1376" s="1364">
        <v>0</v>
      </c>
      <c r="D1376" s="1361">
        <v>0</v>
      </c>
      <c r="E1376" s="1364">
        <v>0</v>
      </c>
      <c r="F1376" s="1361">
        <v>1.2</v>
      </c>
      <c r="G1376" s="1360">
        <f t="shared" si="24"/>
        <v>0</v>
      </c>
      <c r="H1376" s="1365">
        <v>1.2</v>
      </c>
    </row>
    <row r="1377" spans="1:8">
      <c r="A1377" s="447" t="s">
        <v>5603</v>
      </c>
      <c r="B1377" s="355" t="s">
        <v>5604</v>
      </c>
      <c r="C1377" s="1364">
        <v>0</v>
      </c>
      <c r="D1377" s="1361">
        <v>0</v>
      </c>
      <c r="E1377" s="1364">
        <v>0</v>
      </c>
      <c r="F1377" s="1361">
        <v>1</v>
      </c>
      <c r="G1377" s="1360">
        <f t="shared" si="24"/>
        <v>0</v>
      </c>
      <c r="H1377" s="1365">
        <v>1</v>
      </c>
    </row>
    <row r="1378" spans="1:8">
      <c r="A1378" s="336" t="s">
        <v>5389</v>
      </c>
      <c r="B1378" s="337" t="s">
        <v>5390</v>
      </c>
      <c r="C1378" s="1364">
        <v>0</v>
      </c>
      <c r="D1378" s="1361">
        <v>0</v>
      </c>
      <c r="E1378" s="1364">
        <v>0</v>
      </c>
      <c r="F1378" s="1361">
        <v>1</v>
      </c>
      <c r="G1378" s="1360">
        <f t="shared" si="24"/>
        <v>0</v>
      </c>
      <c r="H1378" s="1365">
        <v>1</v>
      </c>
    </row>
    <row r="1379" spans="1:8" ht="25.5">
      <c r="A1379" s="345" t="s">
        <v>5605</v>
      </c>
      <c r="B1379" s="341" t="s">
        <v>5606</v>
      </c>
      <c r="C1379" s="1364">
        <v>0</v>
      </c>
      <c r="D1379" s="1361">
        <v>0</v>
      </c>
      <c r="E1379" s="1364">
        <v>0</v>
      </c>
      <c r="F1379" s="1361">
        <v>1</v>
      </c>
      <c r="G1379" s="1360">
        <f t="shared" si="24"/>
        <v>0</v>
      </c>
      <c r="H1379" s="1365">
        <v>1</v>
      </c>
    </row>
    <row r="1380" spans="1:8">
      <c r="A1380" s="345" t="s">
        <v>5393</v>
      </c>
      <c r="B1380" s="341" t="s">
        <v>5394</v>
      </c>
      <c r="C1380" s="1364">
        <v>169</v>
      </c>
      <c r="D1380" s="1361">
        <v>295.89999999999998</v>
      </c>
      <c r="E1380" s="1364">
        <v>2178</v>
      </c>
      <c r="F1380" s="1361">
        <v>4772.8999999999996</v>
      </c>
      <c r="G1380" s="1360">
        <f t="shared" si="24"/>
        <v>2347</v>
      </c>
      <c r="H1380" s="1365">
        <v>5068.7999999999993</v>
      </c>
    </row>
    <row r="1381" spans="1:8" ht="25.5">
      <c r="A1381" s="336" t="s">
        <v>5397</v>
      </c>
      <c r="B1381" s="337" t="s">
        <v>5398</v>
      </c>
      <c r="C1381" s="1364">
        <v>0</v>
      </c>
      <c r="D1381" s="1361">
        <v>0</v>
      </c>
      <c r="E1381" s="1364">
        <v>0</v>
      </c>
      <c r="F1381" s="1361">
        <v>1</v>
      </c>
      <c r="G1381" s="1360">
        <f t="shared" si="24"/>
        <v>0</v>
      </c>
      <c r="H1381" s="1365">
        <v>1</v>
      </c>
    </row>
    <row r="1382" spans="1:8">
      <c r="A1382" s="336" t="s">
        <v>5399</v>
      </c>
      <c r="B1382" s="337" t="s">
        <v>5400</v>
      </c>
      <c r="C1382" s="1364">
        <v>518</v>
      </c>
      <c r="D1382" s="1361">
        <v>63</v>
      </c>
      <c r="E1382" s="1364">
        <v>0</v>
      </c>
      <c r="F1382" s="1361">
        <v>1.2</v>
      </c>
      <c r="G1382" s="1360">
        <f t="shared" si="24"/>
        <v>518</v>
      </c>
      <c r="H1382" s="1365">
        <v>64.2</v>
      </c>
    </row>
    <row r="1383" spans="1:8">
      <c r="A1383" s="307" t="s">
        <v>5403</v>
      </c>
      <c r="B1383" s="308" t="s">
        <v>5404</v>
      </c>
      <c r="C1383" s="1364">
        <v>0</v>
      </c>
      <c r="D1383" s="1361">
        <v>0</v>
      </c>
      <c r="E1383" s="1364">
        <v>0</v>
      </c>
      <c r="F1383" s="1361">
        <v>6</v>
      </c>
      <c r="G1383" s="1360">
        <f t="shared" si="24"/>
        <v>0</v>
      </c>
      <c r="H1383" s="1365">
        <v>6</v>
      </c>
    </row>
    <row r="1384" spans="1:8">
      <c r="A1384" s="447" t="s">
        <v>5607</v>
      </c>
      <c r="B1384" s="355" t="s">
        <v>5608</v>
      </c>
      <c r="C1384" s="1364">
        <v>5</v>
      </c>
      <c r="D1384" s="1361">
        <v>1.2</v>
      </c>
      <c r="E1384" s="1364">
        <v>8</v>
      </c>
      <c r="F1384" s="1361">
        <v>16.8</v>
      </c>
      <c r="G1384" s="1360">
        <f t="shared" si="24"/>
        <v>13</v>
      </c>
      <c r="H1384" s="1365">
        <v>18</v>
      </c>
    </row>
    <row r="1385" spans="1:8">
      <c r="A1385" s="447" t="s">
        <v>5406</v>
      </c>
      <c r="B1385" s="355" t="s">
        <v>5609</v>
      </c>
      <c r="C1385" s="1364">
        <v>501</v>
      </c>
      <c r="D1385" s="1361">
        <v>561</v>
      </c>
      <c r="E1385" s="1364">
        <v>80</v>
      </c>
      <c r="F1385" s="1361">
        <v>213.4</v>
      </c>
      <c r="G1385" s="1360">
        <f t="shared" si="24"/>
        <v>581</v>
      </c>
      <c r="H1385" s="1365">
        <v>774.4</v>
      </c>
    </row>
    <row r="1386" spans="1:8" ht="25.5">
      <c r="A1386" s="447" t="s">
        <v>5610</v>
      </c>
      <c r="B1386" s="355" t="s">
        <v>5611</v>
      </c>
      <c r="C1386" s="1364">
        <v>0</v>
      </c>
      <c r="D1386" s="1361">
        <v>0</v>
      </c>
      <c r="E1386" s="1364">
        <v>0</v>
      </c>
      <c r="F1386" s="1361">
        <v>1.2</v>
      </c>
      <c r="G1386" s="1360">
        <f t="shared" si="24"/>
        <v>0</v>
      </c>
      <c r="H1386" s="1365">
        <v>1.2</v>
      </c>
    </row>
    <row r="1387" spans="1:8">
      <c r="A1387" s="336" t="s">
        <v>5410</v>
      </c>
      <c r="B1387" s="337" t="s">
        <v>5612</v>
      </c>
      <c r="C1387" s="1364">
        <v>0</v>
      </c>
      <c r="D1387" s="1361">
        <v>0</v>
      </c>
      <c r="E1387" s="1364">
        <v>0</v>
      </c>
      <c r="F1387" s="1361">
        <v>1</v>
      </c>
      <c r="G1387" s="1360">
        <f t="shared" si="24"/>
        <v>0</v>
      </c>
      <c r="H1387" s="1365">
        <v>1</v>
      </c>
    </row>
    <row r="1388" spans="1:8">
      <c r="A1388" s="447" t="s">
        <v>4071</v>
      </c>
      <c r="B1388" s="355" t="s">
        <v>4072</v>
      </c>
      <c r="C1388" s="1364">
        <v>0</v>
      </c>
      <c r="D1388" s="1361">
        <v>0</v>
      </c>
      <c r="E1388" s="1364">
        <v>0</v>
      </c>
      <c r="F1388" s="1361">
        <v>1</v>
      </c>
      <c r="G1388" s="1360">
        <f t="shared" si="24"/>
        <v>0</v>
      </c>
      <c r="H1388" s="1365">
        <v>1</v>
      </c>
    </row>
    <row r="1389" spans="1:8">
      <c r="A1389" s="447" t="s">
        <v>5413</v>
      </c>
      <c r="B1389" s="355" t="s">
        <v>5414</v>
      </c>
      <c r="C1389" s="1364">
        <v>17</v>
      </c>
      <c r="D1389" s="1361">
        <v>0</v>
      </c>
      <c r="E1389" s="1364">
        <v>0</v>
      </c>
      <c r="F1389" s="1361">
        <v>1</v>
      </c>
      <c r="G1389" s="1360">
        <f t="shared" si="24"/>
        <v>17</v>
      </c>
      <c r="H1389" s="1365">
        <v>1</v>
      </c>
    </row>
    <row r="1390" spans="1:8">
      <c r="A1390" s="345" t="s">
        <v>5415</v>
      </c>
      <c r="B1390" s="341" t="s">
        <v>5416</v>
      </c>
      <c r="C1390" s="1364">
        <v>34</v>
      </c>
      <c r="D1390" s="1361">
        <v>17.600000000000001</v>
      </c>
      <c r="E1390" s="1364">
        <v>951</v>
      </c>
      <c r="F1390" s="1361">
        <v>1780.9</v>
      </c>
      <c r="G1390" s="1360">
        <f t="shared" si="24"/>
        <v>985</v>
      </c>
      <c r="H1390" s="1365">
        <v>1798.5</v>
      </c>
    </row>
    <row r="1391" spans="1:8">
      <c r="A1391" s="307" t="s">
        <v>5615</v>
      </c>
      <c r="B1391" s="308" t="s">
        <v>5616</v>
      </c>
      <c r="C1391" s="1364">
        <v>0</v>
      </c>
      <c r="D1391" s="1361">
        <v>0</v>
      </c>
      <c r="E1391" s="1364">
        <v>1</v>
      </c>
      <c r="F1391" s="1361">
        <v>1.2</v>
      </c>
      <c r="G1391" s="1360">
        <f t="shared" si="24"/>
        <v>1</v>
      </c>
      <c r="H1391" s="1365">
        <v>1.2</v>
      </c>
    </row>
    <row r="1392" spans="1:8">
      <c r="A1392" s="307" t="s">
        <v>4281</v>
      </c>
      <c r="B1392" s="308" t="s">
        <v>4282</v>
      </c>
      <c r="C1392" s="1364">
        <v>0</v>
      </c>
      <c r="D1392" s="1361">
        <v>0</v>
      </c>
      <c r="E1392" s="1364">
        <v>7</v>
      </c>
      <c r="F1392" s="1361">
        <v>9.6</v>
      </c>
      <c r="G1392" s="1360">
        <f t="shared" si="24"/>
        <v>7</v>
      </c>
      <c r="H1392" s="1365">
        <v>9.6</v>
      </c>
    </row>
    <row r="1393" spans="1:8">
      <c r="A1393" s="307" t="s">
        <v>5422</v>
      </c>
      <c r="B1393" s="308" t="s">
        <v>5617</v>
      </c>
      <c r="C1393" s="1364">
        <v>0</v>
      </c>
      <c r="D1393" s="1361">
        <v>0</v>
      </c>
      <c r="E1393" s="1364">
        <v>0</v>
      </c>
      <c r="F1393" s="1361">
        <v>1</v>
      </c>
      <c r="G1393" s="1360">
        <f t="shared" si="24"/>
        <v>0</v>
      </c>
      <c r="H1393" s="1365">
        <v>1</v>
      </c>
    </row>
    <row r="1394" spans="1:8">
      <c r="A1394" s="307" t="s">
        <v>5424</v>
      </c>
      <c r="B1394" s="308" t="s">
        <v>5425</v>
      </c>
      <c r="C1394" s="1364">
        <v>0</v>
      </c>
      <c r="D1394" s="1361">
        <v>0</v>
      </c>
      <c r="E1394" s="1364">
        <v>0</v>
      </c>
      <c r="F1394" s="1361">
        <v>1.2</v>
      </c>
      <c r="G1394" s="1360">
        <f t="shared" si="24"/>
        <v>0</v>
      </c>
      <c r="H1394" s="1365">
        <v>1.2</v>
      </c>
    </row>
    <row r="1395" spans="1:8" ht="25.5">
      <c r="A1395" s="447" t="s">
        <v>5618</v>
      </c>
      <c r="B1395" s="411" t="s">
        <v>5619</v>
      </c>
      <c r="C1395" s="1364">
        <v>0</v>
      </c>
      <c r="D1395" s="1361">
        <v>0</v>
      </c>
      <c r="E1395" s="1364">
        <v>0</v>
      </c>
      <c r="F1395" s="1361">
        <v>1</v>
      </c>
      <c r="G1395" s="1360">
        <f t="shared" si="24"/>
        <v>0</v>
      </c>
      <c r="H1395" s="1365">
        <v>1</v>
      </c>
    </row>
    <row r="1396" spans="1:8">
      <c r="A1396" s="447" t="s">
        <v>5426</v>
      </c>
      <c r="B1396" s="355" t="s">
        <v>5620</v>
      </c>
      <c r="C1396" s="1364">
        <v>0</v>
      </c>
      <c r="D1396" s="1361">
        <v>0</v>
      </c>
      <c r="E1396" s="1364">
        <v>1</v>
      </c>
      <c r="F1396" s="1361">
        <v>15.6</v>
      </c>
      <c r="G1396" s="1360">
        <f t="shared" si="24"/>
        <v>1</v>
      </c>
      <c r="H1396" s="1365">
        <v>15.6</v>
      </c>
    </row>
    <row r="1397" spans="1:8" ht="25.5">
      <c r="A1397" s="447" t="s">
        <v>5428</v>
      </c>
      <c r="B1397" s="355" t="s">
        <v>5621</v>
      </c>
      <c r="C1397" s="1364">
        <v>0</v>
      </c>
      <c r="D1397" s="1361">
        <v>0</v>
      </c>
      <c r="E1397" s="1364">
        <v>1</v>
      </c>
      <c r="F1397" s="1361">
        <v>12</v>
      </c>
      <c r="G1397" s="1360">
        <f t="shared" si="24"/>
        <v>1</v>
      </c>
      <c r="H1397" s="1365">
        <v>12</v>
      </c>
    </row>
    <row r="1398" spans="1:8">
      <c r="A1398" s="447" t="s">
        <v>5430</v>
      </c>
      <c r="B1398" s="355" t="s">
        <v>5431</v>
      </c>
      <c r="C1398" s="1364">
        <v>0</v>
      </c>
      <c r="D1398" s="1361">
        <v>0</v>
      </c>
      <c r="E1398" s="1364">
        <v>366</v>
      </c>
      <c r="F1398" s="1361">
        <v>642</v>
      </c>
      <c r="G1398" s="1360">
        <f t="shared" si="24"/>
        <v>366</v>
      </c>
      <c r="H1398" s="1365">
        <v>642</v>
      </c>
    </row>
    <row r="1399" spans="1:8">
      <c r="A1399" s="447" t="s">
        <v>5622</v>
      </c>
      <c r="B1399" s="355" t="s">
        <v>5623</v>
      </c>
      <c r="C1399" s="1364">
        <v>0</v>
      </c>
      <c r="D1399" s="1361">
        <v>0</v>
      </c>
      <c r="E1399" s="1364">
        <v>8</v>
      </c>
      <c r="F1399" s="1361">
        <v>6</v>
      </c>
      <c r="G1399" s="1360">
        <f t="shared" si="24"/>
        <v>8</v>
      </c>
      <c r="H1399" s="1365">
        <v>6</v>
      </c>
    </row>
    <row r="1400" spans="1:8">
      <c r="A1400" s="447" t="s">
        <v>5624</v>
      </c>
      <c r="B1400" s="355" t="s">
        <v>5625</v>
      </c>
      <c r="C1400" s="1364">
        <v>0</v>
      </c>
      <c r="D1400" s="1361">
        <v>0</v>
      </c>
      <c r="E1400" s="1364">
        <v>0</v>
      </c>
      <c r="F1400" s="1361">
        <v>1</v>
      </c>
      <c r="G1400" s="1360">
        <f t="shared" si="24"/>
        <v>0</v>
      </c>
      <c r="H1400" s="1365">
        <v>1</v>
      </c>
    </row>
    <row r="1401" spans="1:8" ht="25.5">
      <c r="A1401" s="447" t="s">
        <v>3112</v>
      </c>
      <c r="B1401" s="355" t="s">
        <v>3108</v>
      </c>
      <c r="C1401" s="1364">
        <v>0</v>
      </c>
      <c r="D1401" s="1361">
        <v>0</v>
      </c>
      <c r="E1401" s="1364">
        <v>3</v>
      </c>
      <c r="F1401" s="1361">
        <v>20.400000000000002</v>
      </c>
      <c r="G1401" s="1360">
        <f t="shared" si="24"/>
        <v>3</v>
      </c>
      <c r="H1401" s="1365">
        <v>20.400000000000002</v>
      </c>
    </row>
    <row r="1402" spans="1:8" ht="25.5">
      <c r="A1402" s="307" t="s">
        <v>5626</v>
      </c>
      <c r="B1402" s="308" t="s">
        <v>5627</v>
      </c>
      <c r="C1402" s="1364">
        <v>0</v>
      </c>
      <c r="D1402" s="1361">
        <v>4</v>
      </c>
      <c r="E1402" s="1364">
        <v>627</v>
      </c>
      <c r="F1402" s="1361">
        <v>1125.5999999999999</v>
      </c>
      <c r="G1402" s="1360">
        <f t="shared" si="24"/>
        <v>627</v>
      </c>
      <c r="H1402" s="1365">
        <v>1129.5999999999999</v>
      </c>
    </row>
    <row r="1403" spans="1:8">
      <c r="A1403" s="447" t="s">
        <v>5628</v>
      </c>
      <c r="B1403" s="355" t="s">
        <v>5629</v>
      </c>
      <c r="C1403" s="1364">
        <v>0</v>
      </c>
      <c r="D1403" s="1361">
        <v>0</v>
      </c>
      <c r="E1403" s="1364">
        <v>0</v>
      </c>
      <c r="F1403" s="1361">
        <v>1</v>
      </c>
      <c r="G1403" s="1360">
        <f t="shared" si="24"/>
        <v>0</v>
      </c>
      <c r="H1403" s="1365">
        <v>1</v>
      </c>
    </row>
    <row r="1404" spans="1:8">
      <c r="A1404" s="307" t="s">
        <v>5438</v>
      </c>
      <c r="B1404" s="308" t="s">
        <v>5439</v>
      </c>
      <c r="C1404" s="1364">
        <v>0</v>
      </c>
      <c r="D1404" s="1361">
        <v>0</v>
      </c>
      <c r="E1404" s="1364">
        <v>237</v>
      </c>
      <c r="F1404" s="1361">
        <v>368.40000000000003</v>
      </c>
      <c r="G1404" s="1360">
        <f t="shared" si="24"/>
        <v>237</v>
      </c>
      <c r="H1404" s="1365">
        <v>368.40000000000003</v>
      </c>
    </row>
    <row r="1405" spans="1:8">
      <c r="A1405" s="447" t="s">
        <v>5440</v>
      </c>
      <c r="B1405" s="355" t="s">
        <v>5441</v>
      </c>
      <c r="C1405" s="1364">
        <v>0</v>
      </c>
      <c r="D1405" s="1361">
        <v>0</v>
      </c>
      <c r="E1405" s="1364">
        <v>2</v>
      </c>
      <c r="F1405" s="1361">
        <v>1</v>
      </c>
      <c r="G1405" s="1360">
        <f t="shared" si="24"/>
        <v>2</v>
      </c>
      <c r="H1405" s="1365">
        <v>1</v>
      </c>
    </row>
    <row r="1406" spans="1:8">
      <c r="A1406" s="447" t="s">
        <v>5630</v>
      </c>
      <c r="B1406" s="355" t="s">
        <v>5631</v>
      </c>
      <c r="C1406" s="1364">
        <v>0</v>
      </c>
      <c r="D1406" s="1361">
        <v>0</v>
      </c>
      <c r="E1406" s="1364">
        <v>0</v>
      </c>
      <c r="F1406" s="1361">
        <v>1</v>
      </c>
      <c r="G1406" s="1360">
        <f t="shared" si="24"/>
        <v>0</v>
      </c>
      <c r="H1406" s="1365">
        <v>1</v>
      </c>
    </row>
    <row r="1407" spans="1:8">
      <c r="A1407" s="307" t="s">
        <v>5444</v>
      </c>
      <c r="B1407" s="308" t="s">
        <v>5445</v>
      </c>
      <c r="C1407" s="1364">
        <v>0</v>
      </c>
      <c r="D1407" s="1361">
        <v>0</v>
      </c>
      <c r="E1407" s="1364">
        <v>270</v>
      </c>
      <c r="F1407" s="1361">
        <v>429.6</v>
      </c>
      <c r="G1407" s="1360">
        <f t="shared" si="24"/>
        <v>270</v>
      </c>
      <c r="H1407" s="1365">
        <v>429.6</v>
      </c>
    </row>
    <row r="1408" spans="1:8">
      <c r="A1408" s="447" t="s">
        <v>5632</v>
      </c>
      <c r="B1408" s="355" t="s">
        <v>5445</v>
      </c>
      <c r="C1408" s="1364">
        <v>0</v>
      </c>
      <c r="D1408" s="1361">
        <v>0</v>
      </c>
      <c r="E1408" s="1364">
        <v>0</v>
      </c>
      <c r="F1408" s="1361">
        <v>86.4</v>
      </c>
      <c r="G1408" s="1360">
        <f t="shared" si="24"/>
        <v>0</v>
      </c>
      <c r="H1408" s="1365">
        <v>86.4</v>
      </c>
    </row>
    <row r="1409" spans="1:8">
      <c r="A1409" s="447" t="s">
        <v>5446</v>
      </c>
      <c r="B1409" s="355" t="s">
        <v>5633</v>
      </c>
      <c r="C1409" s="1364">
        <v>51</v>
      </c>
      <c r="D1409" s="1361">
        <v>1.2</v>
      </c>
      <c r="E1409" s="1364">
        <v>0</v>
      </c>
      <c r="F1409" s="1361">
        <v>1</v>
      </c>
      <c r="G1409" s="1360">
        <f t="shared" si="24"/>
        <v>51</v>
      </c>
      <c r="H1409" s="1365">
        <v>2.2000000000000002</v>
      </c>
    </row>
    <row r="1410" spans="1:8">
      <c r="A1410" s="307" t="s">
        <v>5448</v>
      </c>
      <c r="B1410" s="308" t="s">
        <v>5634</v>
      </c>
      <c r="C1410" s="1364">
        <v>281</v>
      </c>
      <c r="D1410" s="1361">
        <v>151</v>
      </c>
      <c r="E1410" s="1364">
        <v>840</v>
      </c>
      <c r="F1410" s="1361">
        <v>1050.5</v>
      </c>
      <c r="G1410" s="1360">
        <f t="shared" si="24"/>
        <v>1121</v>
      </c>
      <c r="H1410" s="1365">
        <v>1201.5</v>
      </c>
    </row>
    <row r="1411" spans="1:8" ht="25.5">
      <c r="A1411" s="447" t="s">
        <v>5635</v>
      </c>
      <c r="B1411" s="355" t="s">
        <v>5636</v>
      </c>
      <c r="C1411" s="1364">
        <v>239</v>
      </c>
      <c r="D1411" s="1361">
        <v>398.2</v>
      </c>
      <c r="E1411" s="1364">
        <v>204</v>
      </c>
      <c r="F1411" s="1361">
        <v>298.10000000000002</v>
      </c>
      <c r="G1411" s="1360">
        <f t="shared" si="24"/>
        <v>443</v>
      </c>
      <c r="H1411" s="1365">
        <v>696.3</v>
      </c>
    </row>
    <row r="1412" spans="1:8">
      <c r="A1412" s="307" t="s">
        <v>5456</v>
      </c>
      <c r="B1412" s="308" t="s">
        <v>5637</v>
      </c>
      <c r="C1412" s="1364">
        <v>0</v>
      </c>
      <c r="D1412" s="1361">
        <v>0</v>
      </c>
      <c r="E1412" s="1364">
        <v>0</v>
      </c>
      <c r="F1412" s="1361">
        <v>1</v>
      </c>
      <c r="G1412" s="1360">
        <f t="shared" si="24"/>
        <v>0</v>
      </c>
      <c r="H1412" s="1365">
        <v>1</v>
      </c>
    </row>
    <row r="1413" spans="1:8" ht="25.5">
      <c r="A1413" s="447" t="s">
        <v>5638</v>
      </c>
      <c r="B1413" s="355" t="s">
        <v>5639</v>
      </c>
      <c r="C1413" s="1364">
        <v>0</v>
      </c>
      <c r="D1413" s="1361">
        <v>0</v>
      </c>
      <c r="E1413" s="1364">
        <v>0</v>
      </c>
      <c r="F1413" s="1361">
        <v>1</v>
      </c>
      <c r="G1413" s="1360">
        <f t="shared" si="24"/>
        <v>0</v>
      </c>
      <c r="H1413" s="1365">
        <v>1</v>
      </c>
    </row>
    <row r="1414" spans="1:8">
      <c r="A1414" s="447" t="s">
        <v>5640</v>
      </c>
      <c r="B1414" s="355" t="s">
        <v>5641</v>
      </c>
      <c r="C1414" s="1364">
        <v>0</v>
      </c>
      <c r="D1414" s="1361">
        <v>0</v>
      </c>
      <c r="E1414" s="1364">
        <v>0</v>
      </c>
      <c r="F1414" s="1361">
        <v>1</v>
      </c>
      <c r="G1414" s="1360">
        <f t="shared" si="24"/>
        <v>0</v>
      </c>
      <c r="H1414" s="1365">
        <v>1</v>
      </c>
    </row>
    <row r="1415" spans="1:8">
      <c r="A1415" s="447" t="s">
        <v>5466</v>
      </c>
      <c r="B1415" s="355" t="s">
        <v>5642</v>
      </c>
      <c r="C1415" s="1364">
        <v>0</v>
      </c>
      <c r="D1415" s="1361">
        <v>0</v>
      </c>
      <c r="E1415" s="1364">
        <v>0</v>
      </c>
      <c r="F1415" s="1361">
        <v>1</v>
      </c>
      <c r="G1415" s="1360">
        <f t="shared" si="24"/>
        <v>0</v>
      </c>
      <c r="H1415" s="1365">
        <v>1</v>
      </c>
    </row>
    <row r="1416" spans="1:8" ht="25.5">
      <c r="A1416" s="447" t="s">
        <v>5643</v>
      </c>
      <c r="B1416" s="355" t="s">
        <v>5644</v>
      </c>
      <c r="C1416" s="1364">
        <v>4</v>
      </c>
      <c r="D1416" s="1361">
        <v>0</v>
      </c>
      <c r="E1416" s="1364">
        <v>0</v>
      </c>
      <c r="F1416" s="1361">
        <v>1</v>
      </c>
      <c r="G1416" s="1360">
        <f t="shared" si="24"/>
        <v>4</v>
      </c>
      <c r="H1416" s="1365">
        <v>1</v>
      </c>
    </row>
    <row r="1417" spans="1:8">
      <c r="A1417" s="447" t="s">
        <v>5645</v>
      </c>
      <c r="B1417" s="355" t="s">
        <v>5646</v>
      </c>
      <c r="C1417" s="1364">
        <v>6</v>
      </c>
      <c r="D1417" s="1361">
        <v>80</v>
      </c>
      <c r="E1417" s="1364">
        <v>5</v>
      </c>
      <c r="F1417" s="1361">
        <v>49.2</v>
      </c>
      <c r="G1417" s="1360">
        <f t="shared" si="24"/>
        <v>11</v>
      </c>
      <c r="H1417" s="1365">
        <v>129.19999999999999</v>
      </c>
    </row>
    <row r="1418" spans="1:8">
      <c r="A1418" s="307" t="s">
        <v>5472</v>
      </c>
      <c r="B1418" s="308" t="s">
        <v>5473</v>
      </c>
      <c r="C1418" s="1364">
        <v>0</v>
      </c>
      <c r="D1418" s="1361">
        <v>0</v>
      </c>
      <c r="E1418" s="1364">
        <v>165</v>
      </c>
      <c r="F1418" s="1361">
        <v>1148.4000000000001</v>
      </c>
      <c r="G1418" s="1360">
        <f t="shared" si="24"/>
        <v>165</v>
      </c>
      <c r="H1418" s="1365">
        <v>1148.4000000000001</v>
      </c>
    </row>
    <row r="1419" spans="1:8">
      <c r="A1419" s="447" t="s">
        <v>5474</v>
      </c>
      <c r="B1419" s="355" t="s">
        <v>5475</v>
      </c>
      <c r="C1419" s="1364">
        <v>988</v>
      </c>
      <c r="D1419" s="1361">
        <v>0</v>
      </c>
      <c r="E1419" s="1364">
        <v>0</v>
      </c>
      <c r="F1419" s="1361">
        <v>97.199999999999989</v>
      </c>
      <c r="G1419" s="1360">
        <f t="shared" si="24"/>
        <v>988</v>
      </c>
      <c r="H1419" s="1365">
        <v>97.199999999999989</v>
      </c>
    </row>
    <row r="1420" spans="1:8">
      <c r="A1420" s="336" t="s">
        <v>5476</v>
      </c>
      <c r="B1420" s="337" t="s">
        <v>5647</v>
      </c>
      <c r="C1420" s="1364">
        <v>287</v>
      </c>
      <c r="D1420" s="1361">
        <v>314.60000000000002</v>
      </c>
      <c r="E1420" s="1364">
        <v>4912</v>
      </c>
      <c r="F1420" s="1361">
        <v>7692.3</v>
      </c>
      <c r="G1420" s="1360">
        <f t="shared" ref="G1420:G1483" si="25">C1420+E1420</f>
        <v>5199</v>
      </c>
      <c r="H1420" s="1365">
        <v>8006.9000000000005</v>
      </c>
    </row>
    <row r="1421" spans="1:8" ht="25.5">
      <c r="A1421" s="336" t="s">
        <v>5478</v>
      </c>
      <c r="B1421" s="337" t="s">
        <v>5648</v>
      </c>
      <c r="C1421" s="1364">
        <v>0</v>
      </c>
      <c r="D1421" s="1361">
        <v>0</v>
      </c>
      <c r="E1421" s="1364">
        <v>0</v>
      </c>
      <c r="F1421" s="1361">
        <v>1</v>
      </c>
      <c r="G1421" s="1360">
        <f t="shared" si="25"/>
        <v>0</v>
      </c>
      <c r="H1421" s="1365">
        <v>1</v>
      </c>
    </row>
    <row r="1422" spans="1:8">
      <c r="A1422" s="307" t="s">
        <v>5649</v>
      </c>
      <c r="B1422" s="308" t="s">
        <v>5650</v>
      </c>
      <c r="C1422" s="1364">
        <v>0</v>
      </c>
      <c r="D1422" s="1361">
        <v>0</v>
      </c>
      <c r="E1422" s="1364">
        <v>0</v>
      </c>
      <c r="F1422" s="1361">
        <v>1</v>
      </c>
      <c r="G1422" s="1360">
        <f t="shared" si="25"/>
        <v>0</v>
      </c>
      <c r="H1422" s="1365">
        <v>1</v>
      </c>
    </row>
    <row r="1423" spans="1:8" ht="25.5">
      <c r="A1423" s="336" t="s">
        <v>5480</v>
      </c>
      <c r="B1423" s="337" t="s">
        <v>5651</v>
      </c>
      <c r="C1423" s="1364">
        <v>0</v>
      </c>
      <c r="D1423" s="1361">
        <v>0</v>
      </c>
      <c r="E1423" s="1364">
        <v>102</v>
      </c>
      <c r="F1423" s="1361">
        <v>90</v>
      </c>
      <c r="G1423" s="1360">
        <f t="shared" si="25"/>
        <v>102</v>
      </c>
      <c r="H1423" s="1365">
        <v>90</v>
      </c>
    </row>
    <row r="1424" spans="1:8">
      <c r="A1424" s="336" t="s">
        <v>5652</v>
      </c>
      <c r="B1424" s="337" t="s">
        <v>5653</v>
      </c>
      <c r="C1424" s="1364">
        <v>0</v>
      </c>
      <c r="D1424" s="1361">
        <v>0</v>
      </c>
      <c r="E1424" s="1364">
        <v>0</v>
      </c>
      <c r="F1424" s="1361">
        <v>1</v>
      </c>
      <c r="G1424" s="1360">
        <f t="shared" si="25"/>
        <v>0</v>
      </c>
      <c r="H1424" s="1365">
        <v>1</v>
      </c>
    </row>
    <row r="1425" spans="1:8">
      <c r="A1425" s="449" t="s">
        <v>5482</v>
      </c>
      <c r="B1425" s="426" t="s">
        <v>5483</v>
      </c>
      <c r="C1425" s="1364">
        <v>0</v>
      </c>
      <c r="D1425" s="1361">
        <v>0</v>
      </c>
      <c r="E1425" s="1364">
        <v>14</v>
      </c>
      <c r="F1425" s="1361">
        <v>1.2</v>
      </c>
      <c r="G1425" s="1360">
        <f t="shared" si="25"/>
        <v>14</v>
      </c>
      <c r="H1425" s="1365">
        <v>1.2</v>
      </c>
    </row>
    <row r="1426" spans="1:8">
      <c r="A1426" s="340" t="s">
        <v>5654</v>
      </c>
      <c r="B1426" s="341" t="s">
        <v>5655</v>
      </c>
      <c r="C1426" s="1364">
        <v>0</v>
      </c>
      <c r="D1426" s="1361">
        <v>0</v>
      </c>
      <c r="E1426" s="1364">
        <v>0</v>
      </c>
      <c r="F1426" s="1361">
        <v>1</v>
      </c>
      <c r="G1426" s="1360">
        <f t="shared" si="25"/>
        <v>0</v>
      </c>
      <c r="H1426" s="1365">
        <v>1</v>
      </c>
    </row>
    <row r="1427" spans="1:8">
      <c r="A1427" s="347" t="s">
        <v>5656</v>
      </c>
      <c r="B1427" s="348" t="s">
        <v>5657</v>
      </c>
      <c r="C1427" s="1364">
        <v>0</v>
      </c>
      <c r="D1427" s="1361">
        <v>0</v>
      </c>
      <c r="E1427" s="1364">
        <v>0</v>
      </c>
      <c r="F1427" s="1361">
        <v>1</v>
      </c>
      <c r="G1427" s="1360">
        <f t="shared" si="25"/>
        <v>0</v>
      </c>
      <c r="H1427" s="1365">
        <v>1</v>
      </c>
    </row>
    <row r="1428" spans="1:8" ht="25.5">
      <c r="A1428" s="336" t="s">
        <v>5658</v>
      </c>
      <c r="B1428" s="337" t="s">
        <v>5659</v>
      </c>
      <c r="C1428" s="1364">
        <v>0</v>
      </c>
      <c r="D1428" s="1361">
        <v>0</v>
      </c>
      <c r="E1428" s="1364">
        <v>17</v>
      </c>
      <c r="F1428" s="1361">
        <v>46.800000000000004</v>
      </c>
      <c r="G1428" s="1360">
        <f t="shared" si="25"/>
        <v>17</v>
      </c>
      <c r="H1428" s="1365">
        <v>46.800000000000004</v>
      </c>
    </row>
    <row r="1429" spans="1:8">
      <c r="A1429" s="307" t="s">
        <v>5660</v>
      </c>
      <c r="B1429" s="308" t="s">
        <v>5487</v>
      </c>
      <c r="C1429" s="1364">
        <v>0</v>
      </c>
      <c r="D1429" s="1361">
        <v>0</v>
      </c>
      <c r="E1429" s="1364">
        <v>46</v>
      </c>
      <c r="F1429" s="1361">
        <v>132</v>
      </c>
      <c r="G1429" s="1360">
        <f t="shared" si="25"/>
        <v>46</v>
      </c>
      <c r="H1429" s="1365">
        <v>132</v>
      </c>
    </row>
    <row r="1430" spans="1:8" ht="25.5">
      <c r="A1430" s="336" t="s">
        <v>5492</v>
      </c>
      <c r="B1430" s="337" t="s">
        <v>5661</v>
      </c>
      <c r="C1430" s="1364">
        <v>0</v>
      </c>
      <c r="D1430" s="1361">
        <v>0</v>
      </c>
      <c r="E1430" s="1364">
        <v>1009</v>
      </c>
      <c r="F1430" s="1361">
        <v>1088.4000000000001</v>
      </c>
      <c r="G1430" s="1360">
        <f t="shared" si="25"/>
        <v>1009</v>
      </c>
      <c r="H1430" s="1365">
        <v>1088.4000000000001</v>
      </c>
    </row>
    <row r="1431" spans="1:8">
      <c r="A1431" s="336" t="s">
        <v>5494</v>
      </c>
      <c r="B1431" s="337" t="s">
        <v>5495</v>
      </c>
      <c r="C1431" s="1364">
        <v>0</v>
      </c>
      <c r="D1431" s="1361">
        <v>0</v>
      </c>
      <c r="E1431" s="1364">
        <v>73</v>
      </c>
      <c r="F1431" s="1361">
        <v>106.80000000000001</v>
      </c>
      <c r="G1431" s="1360">
        <f t="shared" si="25"/>
        <v>73</v>
      </c>
      <c r="H1431" s="1365">
        <v>106.80000000000001</v>
      </c>
    </row>
    <row r="1432" spans="1:8" ht="25.5">
      <c r="A1432" s="439" t="s">
        <v>5496</v>
      </c>
      <c r="B1432" s="450" t="s">
        <v>5662</v>
      </c>
      <c r="C1432" s="1364">
        <v>0</v>
      </c>
      <c r="D1432" s="1361">
        <v>0</v>
      </c>
      <c r="E1432" s="1364">
        <v>0</v>
      </c>
      <c r="F1432" s="1361">
        <v>1</v>
      </c>
      <c r="G1432" s="1360">
        <f t="shared" si="25"/>
        <v>0</v>
      </c>
      <c r="H1432" s="1365">
        <v>1</v>
      </c>
    </row>
    <row r="1433" spans="1:8" ht="25.5">
      <c r="A1433" s="307" t="s">
        <v>5498</v>
      </c>
      <c r="B1433" s="308" t="s">
        <v>5499</v>
      </c>
      <c r="C1433" s="1364">
        <v>0</v>
      </c>
      <c r="D1433" s="1361">
        <v>0</v>
      </c>
      <c r="E1433" s="1364">
        <v>1</v>
      </c>
      <c r="F1433" s="1361">
        <v>1</v>
      </c>
      <c r="G1433" s="1360">
        <f t="shared" si="25"/>
        <v>1</v>
      </c>
      <c r="H1433" s="1365">
        <v>1</v>
      </c>
    </row>
    <row r="1434" spans="1:8" ht="25.5">
      <c r="A1434" s="336" t="s">
        <v>5500</v>
      </c>
      <c r="B1434" s="337" t="s">
        <v>5501</v>
      </c>
      <c r="C1434" s="1364">
        <v>4</v>
      </c>
      <c r="D1434" s="1361">
        <v>10.8</v>
      </c>
      <c r="E1434" s="1364">
        <v>50</v>
      </c>
      <c r="F1434" s="1361">
        <v>100.80000000000001</v>
      </c>
      <c r="G1434" s="1360">
        <f t="shared" si="25"/>
        <v>54</v>
      </c>
      <c r="H1434" s="1365">
        <v>111.60000000000001</v>
      </c>
    </row>
    <row r="1435" spans="1:8" ht="25.5">
      <c r="A1435" s="336" t="s">
        <v>5502</v>
      </c>
      <c r="B1435" s="337" t="s">
        <v>5503</v>
      </c>
      <c r="C1435" s="1364">
        <v>0</v>
      </c>
      <c r="D1435" s="1361">
        <v>0</v>
      </c>
      <c r="E1435" s="1364">
        <v>24</v>
      </c>
      <c r="F1435" s="1361">
        <v>24</v>
      </c>
      <c r="G1435" s="1360">
        <f t="shared" si="25"/>
        <v>24</v>
      </c>
      <c r="H1435" s="1365">
        <v>24</v>
      </c>
    </row>
    <row r="1436" spans="1:8" ht="25.5">
      <c r="A1436" s="336" t="s">
        <v>5504</v>
      </c>
      <c r="B1436" s="337" t="s">
        <v>5663</v>
      </c>
      <c r="C1436" s="1364">
        <v>0</v>
      </c>
      <c r="D1436" s="1361">
        <v>0</v>
      </c>
      <c r="E1436" s="1364">
        <v>0</v>
      </c>
      <c r="F1436" s="1361">
        <v>1</v>
      </c>
      <c r="G1436" s="1360">
        <f t="shared" si="25"/>
        <v>0</v>
      </c>
      <c r="H1436" s="1365">
        <v>1</v>
      </c>
    </row>
    <row r="1437" spans="1:8" ht="25.5">
      <c r="A1437" s="451" t="s">
        <v>5664</v>
      </c>
      <c r="B1437" s="452" t="s">
        <v>5665</v>
      </c>
      <c r="C1437" s="1364">
        <v>0</v>
      </c>
      <c r="D1437" s="1361">
        <v>0</v>
      </c>
      <c r="E1437" s="1364">
        <v>0</v>
      </c>
      <c r="F1437" s="1361">
        <v>1</v>
      </c>
      <c r="G1437" s="1360">
        <f t="shared" si="25"/>
        <v>0</v>
      </c>
      <c r="H1437" s="1365">
        <v>1</v>
      </c>
    </row>
    <row r="1438" spans="1:8" ht="25.5">
      <c r="A1438" s="439" t="s">
        <v>5506</v>
      </c>
      <c r="B1438" s="453" t="s">
        <v>5507</v>
      </c>
      <c r="C1438" s="1364">
        <v>7</v>
      </c>
      <c r="D1438" s="1361">
        <v>42</v>
      </c>
      <c r="E1438" s="1364">
        <v>7</v>
      </c>
      <c r="F1438" s="1361">
        <v>14.399999999999999</v>
      </c>
      <c r="G1438" s="1360">
        <f t="shared" si="25"/>
        <v>14</v>
      </c>
      <c r="H1438" s="1365">
        <v>56.4</v>
      </c>
    </row>
    <row r="1439" spans="1:8" ht="25.5">
      <c r="A1439" s="336" t="s">
        <v>5666</v>
      </c>
      <c r="B1439" s="337" t="s">
        <v>5667</v>
      </c>
      <c r="C1439" s="1364">
        <v>208</v>
      </c>
      <c r="D1439" s="1361">
        <v>0</v>
      </c>
      <c r="E1439" s="1364">
        <v>0</v>
      </c>
      <c r="F1439" s="1361">
        <v>1</v>
      </c>
      <c r="G1439" s="1360">
        <f t="shared" si="25"/>
        <v>208</v>
      </c>
      <c r="H1439" s="1365">
        <v>1</v>
      </c>
    </row>
    <row r="1440" spans="1:8" ht="25.5">
      <c r="A1440" s="336" t="s">
        <v>5508</v>
      </c>
      <c r="B1440" s="337" t="s">
        <v>5509</v>
      </c>
      <c r="C1440" s="1364">
        <v>206</v>
      </c>
      <c r="D1440" s="1361">
        <v>760</v>
      </c>
      <c r="E1440" s="1364">
        <v>583</v>
      </c>
      <c r="F1440" s="1361">
        <v>616.80000000000007</v>
      </c>
      <c r="G1440" s="1360">
        <f t="shared" si="25"/>
        <v>789</v>
      </c>
      <c r="H1440" s="1365">
        <v>1376.8000000000002</v>
      </c>
    </row>
    <row r="1441" spans="1:8" ht="25.5">
      <c r="A1441" s="336" t="s">
        <v>5668</v>
      </c>
      <c r="B1441" s="337" t="s">
        <v>5669</v>
      </c>
      <c r="C1441" s="1364">
        <v>0</v>
      </c>
      <c r="D1441" s="1361">
        <v>0</v>
      </c>
      <c r="E1441" s="1364">
        <v>0</v>
      </c>
      <c r="F1441" s="1361">
        <v>1</v>
      </c>
      <c r="G1441" s="1360">
        <f t="shared" si="25"/>
        <v>0</v>
      </c>
      <c r="H1441" s="1365">
        <v>1</v>
      </c>
    </row>
    <row r="1442" spans="1:8" ht="25.5">
      <c r="A1442" s="336" t="s">
        <v>5510</v>
      </c>
      <c r="B1442" s="337" t="s">
        <v>5511</v>
      </c>
      <c r="C1442" s="1364">
        <v>23</v>
      </c>
      <c r="D1442" s="1361">
        <v>2.2000000000000002</v>
      </c>
      <c r="E1442" s="1364">
        <v>1973</v>
      </c>
      <c r="F1442" s="1361">
        <v>2679.6</v>
      </c>
      <c r="G1442" s="1360">
        <f t="shared" si="25"/>
        <v>1996</v>
      </c>
      <c r="H1442" s="1365">
        <v>2681.7999999999997</v>
      </c>
    </row>
    <row r="1443" spans="1:8" ht="15.75" customHeight="1">
      <c r="A1443" s="336" t="s">
        <v>5512</v>
      </c>
      <c r="B1443" s="337" t="s">
        <v>5513</v>
      </c>
      <c r="C1443" s="1364">
        <v>22</v>
      </c>
      <c r="D1443" s="1361">
        <v>126.5</v>
      </c>
      <c r="E1443" s="1364">
        <v>7663</v>
      </c>
      <c r="F1443" s="1361">
        <v>9341.2000000000007</v>
      </c>
      <c r="G1443" s="1360">
        <f t="shared" si="25"/>
        <v>7685</v>
      </c>
      <c r="H1443" s="1365">
        <v>9467.7000000000007</v>
      </c>
    </row>
    <row r="1444" spans="1:8" ht="25.5">
      <c r="A1444" s="336" t="s">
        <v>5514</v>
      </c>
      <c r="B1444" s="337" t="s">
        <v>5515</v>
      </c>
      <c r="C1444" s="1364">
        <v>0</v>
      </c>
      <c r="D1444" s="1361">
        <v>2.2000000000000002</v>
      </c>
      <c r="E1444" s="1364">
        <v>110</v>
      </c>
      <c r="F1444" s="1361">
        <v>236.5</v>
      </c>
      <c r="G1444" s="1360">
        <f t="shared" si="25"/>
        <v>110</v>
      </c>
      <c r="H1444" s="1365">
        <v>238.7</v>
      </c>
    </row>
    <row r="1445" spans="1:8" ht="25.5">
      <c r="A1445" s="307" t="s">
        <v>5516</v>
      </c>
      <c r="B1445" s="308" t="s">
        <v>5517</v>
      </c>
      <c r="C1445" s="1364">
        <v>1</v>
      </c>
      <c r="D1445" s="1361">
        <v>1.2</v>
      </c>
      <c r="E1445" s="1364">
        <v>40</v>
      </c>
      <c r="F1445" s="1361">
        <v>130.80000000000001</v>
      </c>
      <c r="G1445" s="1360">
        <f t="shared" si="25"/>
        <v>41</v>
      </c>
      <c r="H1445" s="1365">
        <v>132</v>
      </c>
    </row>
    <row r="1446" spans="1:8" ht="25.5">
      <c r="A1446" s="307" t="s">
        <v>5518</v>
      </c>
      <c r="B1446" s="308" t="s">
        <v>5519</v>
      </c>
      <c r="C1446" s="1364">
        <v>7</v>
      </c>
      <c r="D1446" s="1361">
        <v>3.3</v>
      </c>
      <c r="E1446" s="1364">
        <v>418</v>
      </c>
      <c r="F1446" s="1361">
        <v>823.9</v>
      </c>
      <c r="G1446" s="1360">
        <f t="shared" si="25"/>
        <v>425</v>
      </c>
      <c r="H1446" s="1365">
        <v>827.19999999999993</v>
      </c>
    </row>
    <row r="1447" spans="1:8" ht="25.5">
      <c r="A1447" s="307" t="s">
        <v>5520</v>
      </c>
      <c r="B1447" s="308" t="s">
        <v>5521</v>
      </c>
      <c r="C1447" s="1364">
        <v>28</v>
      </c>
      <c r="D1447" s="1361">
        <v>25.3</v>
      </c>
      <c r="E1447" s="1364">
        <v>7898</v>
      </c>
      <c r="F1447" s="1361">
        <v>13330.9</v>
      </c>
      <c r="G1447" s="1360">
        <f t="shared" si="25"/>
        <v>7926</v>
      </c>
      <c r="H1447" s="1365">
        <v>13356.199999999999</v>
      </c>
    </row>
    <row r="1448" spans="1:8" ht="25.5">
      <c r="A1448" s="439" t="s">
        <v>5522</v>
      </c>
      <c r="B1448" s="450" t="s">
        <v>5523</v>
      </c>
      <c r="C1448" s="1364">
        <v>104</v>
      </c>
      <c r="D1448" s="1361">
        <v>90.2</v>
      </c>
      <c r="E1448" s="1364">
        <v>15640</v>
      </c>
      <c r="F1448" s="1361">
        <v>15837.8</v>
      </c>
      <c r="G1448" s="1360">
        <f t="shared" si="25"/>
        <v>15744</v>
      </c>
      <c r="H1448" s="1365">
        <v>15928</v>
      </c>
    </row>
    <row r="1449" spans="1:8" ht="25.5">
      <c r="A1449" s="439" t="s">
        <v>2740</v>
      </c>
      <c r="B1449" s="450" t="s">
        <v>5524</v>
      </c>
      <c r="C1449" s="1364">
        <v>108</v>
      </c>
      <c r="D1449" s="1361">
        <v>160.6</v>
      </c>
      <c r="E1449" s="1364">
        <v>7530</v>
      </c>
      <c r="F1449" s="1361">
        <v>9552.4</v>
      </c>
      <c r="G1449" s="1360">
        <f t="shared" si="25"/>
        <v>7638</v>
      </c>
      <c r="H1449" s="1365">
        <v>9713</v>
      </c>
    </row>
    <row r="1450" spans="1:8" ht="25.5">
      <c r="A1450" s="324" t="s">
        <v>5527</v>
      </c>
      <c r="B1450" s="352" t="s">
        <v>5528</v>
      </c>
      <c r="C1450" s="1364">
        <v>0</v>
      </c>
      <c r="D1450" s="1361">
        <v>0</v>
      </c>
      <c r="E1450" s="1364">
        <v>3615</v>
      </c>
      <c r="F1450" s="1361">
        <v>5098.7999999999993</v>
      </c>
      <c r="G1450" s="1360">
        <f t="shared" si="25"/>
        <v>3615</v>
      </c>
      <c r="H1450" s="1365">
        <v>5098.7999999999993</v>
      </c>
    </row>
    <row r="1451" spans="1:8" ht="25.5">
      <c r="A1451" s="454" t="s">
        <v>5529</v>
      </c>
      <c r="B1451" s="786" t="s">
        <v>5530</v>
      </c>
      <c r="C1451" s="1364">
        <v>0</v>
      </c>
      <c r="D1451" s="1361">
        <v>0</v>
      </c>
      <c r="E1451" s="1364">
        <v>0</v>
      </c>
      <c r="F1451" s="1361">
        <v>1</v>
      </c>
      <c r="G1451" s="1360">
        <f t="shared" si="25"/>
        <v>0</v>
      </c>
      <c r="H1451" s="1365">
        <v>1</v>
      </c>
    </row>
    <row r="1452" spans="1:8">
      <c r="A1452" s="324" t="s">
        <v>5531</v>
      </c>
      <c r="B1452" s="352" t="s">
        <v>5532</v>
      </c>
      <c r="C1452" s="1364">
        <v>0</v>
      </c>
      <c r="D1452" s="1361">
        <v>0</v>
      </c>
      <c r="E1452" s="1364">
        <v>0</v>
      </c>
      <c r="F1452" s="1361">
        <v>1.2</v>
      </c>
      <c r="G1452" s="1360">
        <f t="shared" si="25"/>
        <v>0</v>
      </c>
      <c r="H1452" s="1365">
        <v>1.2</v>
      </c>
    </row>
    <row r="1453" spans="1:8">
      <c r="A1453" s="331" t="s">
        <v>5535</v>
      </c>
      <c r="B1453" s="474" t="s">
        <v>5536</v>
      </c>
      <c r="C1453" s="1364">
        <v>0</v>
      </c>
      <c r="D1453" s="1361">
        <v>0</v>
      </c>
      <c r="E1453" s="1364">
        <v>88</v>
      </c>
      <c r="F1453" s="1361">
        <v>121.2</v>
      </c>
      <c r="G1453" s="1360">
        <f t="shared" si="25"/>
        <v>88</v>
      </c>
      <c r="H1453" s="1365">
        <v>121.2</v>
      </c>
    </row>
    <row r="1454" spans="1:8" ht="25.5">
      <c r="A1454" s="331" t="s">
        <v>5670</v>
      </c>
      <c r="B1454" s="474" t="s">
        <v>5671</v>
      </c>
      <c r="C1454" s="1364">
        <v>0</v>
      </c>
      <c r="D1454" s="1361">
        <v>0</v>
      </c>
      <c r="E1454" s="1364">
        <v>1</v>
      </c>
      <c r="F1454" s="1361">
        <v>1</v>
      </c>
      <c r="G1454" s="1360">
        <f t="shared" si="25"/>
        <v>1</v>
      </c>
      <c r="H1454" s="1365">
        <v>1</v>
      </c>
    </row>
    <row r="1455" spans="1:8" ht="25.5">
      <c r="A1455" s="331" t="s">
        <v>5672</v>
      </c>
      <c r="B1455" s="474" t="s">
        <v>5673</v>
      </c>
      <c r="C1455" s="1364">
        <v>0</v>
      </c>
      <c r="D1455" s="1361">
        <v>0</v>
      </c>
      <c r="E1455" s="1364">
        <v>0</v>
      </c>
      <c r="F1455" s="1361">
        <v>1</v>
      </c>
      <c r="G1455" s="1360">
        <f t="shared" si="25"/>
        <v>0</v>
      </c>
      <c r="H1455" s="1365">
        <v>1</v>
      </c>
    </row>
    <row r="1456" spans="1:8" ht="16.5" customHeight="1">
      <c r="A1456" s="331" t="s">
        <v>5537</v>
      </c>
      <c r="B1456" s="352" t="s">
        <v>5538</v>
      </c>
      <c r="C1456" s="1364">
        <v>0</v>
      </c>
      <c r="D1456" s="1361">
        <v>1.2</v>
      </c>
      <c r="E1456" s="1364">
        <v>778</v>
      </c>
      <c r="F1456" s="1361">
        <v>1261.2</v>
      </c>
      <c r="G1456" s="1360">
        <f t="shared" si="25"/>
        <v>778</v>
      </c>
      <c r="H1456" s="1365">
        <v>1262.4000000000001</v>
      </c>
    </row>
    <row r="1457" spans="1:8" ht="25.5">
      <c r="A1457" s="331" t="s">
        <v>5539</v>
      </c>
      <c r="B1457" s="353" t="s">
        <v>5540</v>
      </c>
      <c r="C1457" s="1364">
        <v>0</v>
      </c>
      <c r="D1457" s="1361">
        <v>0</v>
      </c>
      <c r="E1457" s="1364">
        <v>0</v>
      </c>
      <c r="F1457" s="1361">
        <v>10.8</v>
      </c>
      <c r="G1457" s="1360">
        <f t="shared" si="25"/>
        <v>0</v>
      </c>
      <c r="H1457" s="1365">
        <v>10.8</v>
      </c>
    </row>
    <row r="1458" spans="1:8" ht="25.5">
      <c r="A1458" s="331" t="s">
        <v>5541</v>
      </c>
      <c r="B1458" s="359" t="s">
        <v>5542</v>
      </c>
      <c r="C1458" s="1364">
        <v>0</v>
      </c>
      <c r="D1458" s="1361">
        <v>0</v>
      </c>
      <c r="E1458" s="1364">
        <v>555</v>
      </c>
      <c r="F1458" s="1361">
        <v>1080</v>
      </c>
      <c r="G1458" s="1360">
        <f t="shared" si="25"/>
        <v>555</v>
      </c>
      <c r="H1458" s="1365">
        <v>1080</v>
      </c>
    </row>
    <row r="1459" spans="1:8">
      <c r="A1459" s="331" t="s">
        <v>5543</v>
      </c>
      <c r="B1459" s="474" t="s">
        <v>5674</v>
      </c>
      <c r="C1459" s="1364">
        <v>0</v>
      </c>
      <c r="D1459" s="1361">
        <v>0</v>
      </c>
      <c r="E1459" s="1364">
        <v>2</v>
      </c>
      <c r="F1459" s="1361">
        <v>1</v>
      </c>
      <c r="G1459" s="1360">
        <f t="shared" si="25"/>
        <v>2</v>
      </c>
      <c r="H1459" s="1365">
        <v>1</v>
      </c>
    </row>
    <row r="1460" spans="1:8">
      <c r="A1460" s="324" t="s">
        <v>5675</v>
      </c>
      <c r="B1460" s="352" t="s">
        <v>5676</v>
      </c>
      <c r="C1460" s="1364">
        <v>0</v>
      </c>
      <c r="D1460" s="1361">
        <v>0</v>
      </c>
      <c r="E1460" s="1364">
        <v>0</v>
      </c>
      <c r="F1460" s="1361">
        <v>1</v>
      </c>
      <c r="G1460" s="1360">
        <f t="shared" si="25"/>
        <v>0</v>
      </c>
      <c r="H1460" s="1365">
        <v>1</v>
      </c>
    </row>
    <row r="1461" spans="1:8">
      <c r="A1461" s="324" t="s">
        <v>5677</v>
      </c>
      <c r="B1461" s="352" t="s">
        <v>5678</v>
      </c>
      <c r="C1461" s="1364">
        <v>0</v>
      </c>
      <c r="D1461" s="1361">
        <v>0</v>
      </c>
      <c r="E1461" s="1364">
        <v>0</v>
      </c>
      <c r="F1461" s="1361">
        <v>1</v>
      </c>
      <c r="G1461" s="1360">
        <f t="shared" si="25"/>
        <v>0</v>
      </c>
      <c r="H1461" s="1365">
        <v>1</v>
      </c>
    </row>
    <row r="1462" spans="1:8" ht="25.5">
      <c r="A1462" s="437" t="s">
        <v>5545</v>
      </c>
      <c r="B1462" s="352" t="s">
        <v>5546</v>
      </c>
      <c r="C1462" s="1364">
        <v>0</v>
      </c>
      <c r="D1462" s="1361">
        <v>0</v>
      </c>
      <c r="E1462" s="1364">
        <v>7</v>
      </c>
      <c r="F1462" s="1361">
        <v>9.6</v>
      </c>
      <c r="G1462" s="1360">
        <f t="shared" si="25"/>
        <v>7</v>
      </c>
      <c r="H1462" s="1365">
        <v>9.6</v>
      </c>
    </row>
    <row r="1463" spans="1:8">
      <c r="A1463" s="437" t="s">
        <v>5547</v>
      </c>
      <c r="B1463" s="455" t="s">
        <v>5548</v>
      </c>
      <c r="C1463" s="1364">
        <v>0</v>
      </c>
      <c r="D1463" s="1361">
        <v>0</v>
      </c>
      <c r="E1463" s="1364">
        <v>32</v>
      </c>
      <c r="F1463" s="1361">
        <v>124.8</v>
      </c>
      <c r="G1463" s="1360">
        <f t="shared" si="25"/>
        <v>32</v>
      </c>
      <c r="H1463" s="1365">
        <v>124.8</v>
      </c>
    </row>
    <row r="1464" spans="1:8" ht="25.5">
      <c r="A1464" s="336" t="s">
        <v>5549</v>
      </c>
      <c r="B1464" s="337" t="s">
        <v>5550</v>
      </c>
      <c r="C1464" s="1364">
        <v>0</v>
      </c>
      <c r="D1464" s="1361">
        <v>0</v>
      </c>
      <c r="E1464" s="1364">
        <v>875</v>
      </c>
      <c r="F1464" s="1361">
        <v>1935.6</v>
      </c>
      <c r="G1464" s="1360">
        <f t="shared" si="25"/>
        <v>875</v>
      </c>
      <c r="H1464" s="1365">
        <v>1935.6</v>
      </c>
    </row>
    <row r="1465" spans="1:8" ht="25.5">
      <c r="A1465" s="336" t="s">
        <v>5679</v>
      </c>
      <c r="B1465" s="337" t="s">
        <v>5680</v>
      </c>
      <c r="C1465" s="1364">
        <v>0</v>
      </c>
      <c r="D1465" s="1361">
        <v>0</v>
      </c>
      <c r="E1465" s="1364">
        <v>40</v>
      </c>
      <c r="F1465" s="1361">
        <v>12</v>
      </c>
      <c r="G1465" s="1360">
        <f t="shared" si="25"/>
        <v>40</v>
      </c>
      <c r="H1465" s="1365">
        <v>12</v>
      </c>
    </row>
    <row r="1466" spans="1:8" ht="25.5">
      <c r="A1466" s="336" t="s">
        <v>5551</v>
      </c>
      <c r="B1466" s="337" t="s">
        <v>5552</v>
      </c>
      <c r="C1466" s="1364">
        <v>0</v>
      </c>
      <c r="D1466" s="1361">
        <v>0</v>
      </c>
      <c r="E1466" s="1364">
        <v>2</v>
      </c>
      <c r="F1466" s="1361">
        <v>1.2</v>
      </c>
      <c r="G1466" s="1360">
        <f t="shared" si="25"/>
        <v>2</v>
      </c>
      <c r="H1466" s="1365">
        <v>1.2</v>
      </c>
    </row>
    <row r="1467" spans="1:8" ht="25.5">
      <c r="A1467" s="336" t="s">
        <v>5553</v>
      </c>
      <c r="B1467" s="337" t="s">
        <v>5554</v>
      </c>
      <c r="C1467" s="1364">
        <v>1</v>
      </c>
      <c r="D1467" s="1361">
        <v>0</v>
      </c>
      <c r="E1467" s="1364">
        <v>19</v>
      </c>
      <c r="F1467" s="1361">
        <v>21.6</v>
      </c>
      <c r="G1467" s="1360">
        <f t="shared" si="25"/>
        <v>20</v>
      </c>
      <c r="H1467" s="1365">
        <v>21.6</v>
      </c>
    </row>
    <row r="1468" spans="1:8" ht="25.5">
      <c r="A1468" s="336" t="s">
        <v>5681</v>
      </c>
      <c r="B1468" s="337" t="s">
        <v>5682</v>
      </c>
      <c r="C1468" s="1364">
        <v>0</v>
      </c>
      <c r="D1468" s="1361">
        <v>0</v>
      </c>
      <c r="E1468" s="1364">
        <v>0</v>
      </c>
      <c r="F1468" s="1361">
        <v>1</v>
      </c>
      <c r="G1468" s="1360">
        <f t="shared" si="25"/>
        <v>0</v>
      </c>
      <c r="H1468" s="1365">
        <v>1</v>
      </c>
    </row>
    <row r="1469" spans="1:8" ht="25.5">
      <c r="A1469" s="307" t="s">
        <v>5555</v>
      </c>
      <c r="B1469" s="308" t="s">
        <v>5683</v>
      </c>
      <c r="C1469" s="1364">
        <v>0</v>
      </c>
      <c r="D1469" s="1361">
        <v>0</v>
      </c>
      <c r="E1469" s="1364">
        <v>0</v>
      </c>
      <c r="F1469" s="1361">
        <v>1.2</v>
      </c>
      <c r="G1469" s="1360">
        <f t="shared" si="25"/>
        <v>0</v>
      </c>
      <c r="H1469" s="1365">
        <v>1.2</v>
      </c>
    </row>
    <row r="1470" spans="1:8" ht="25.5">
      <c r="A1470" s="336" t="s">
        <v>5557</v>
      </c>
      <c r="B1470" s="337" t="s">
        <v>5558</v>
      </c>
      <c r="C1470" s="1364">
        <v>0</v>
      </c>
      <c r="D1470" s="1361">
        <v>0</v>
      </c>
      <c r="E1470" s="1364">
        <v>0</v>
      </c>
      <c r="F1470" s="1361">
        <v>1</v>
      </c>
      <c r="G1470" s="1360">
        <f t="shared" si="25"/>
        <v>0</v>
      </c>
      <c r="H1470" s="1365">
        <v>1</v>
      </c>
    </row>
    <row r="1471" spans="1:8" ht="25.5">
      <c r="A1471" s="307" t="s">
        <v>5559</v>
      </c>
      <c r="B1471" s="308" t="s">
        <v>5560</v>
      </c>
      <c r="C1471" s="1364">
        <v>0</v>
      </c>
      <c r="D1471" s="1361">
        <v>0</v>
      </c>
      <c r="E1471" s="1364">
        <v>0</v>
      </c>
      <c r="F1471" s="1361">
        <v>1</v>
      </c>
      <c r="G1471" s="1360">
        <f t="shared" si="25"/>
        <v>0</v>
      </c>
      <c r="H1471" s="1365">
        <v>1</v>
      </c>
    </row>
    <row r="1472" spans="1:8">
      <c r="A1472" s="456" t="s">
        <v>5563</v>
      </c>
      <c r="B1472" s="448" t="s">
        <v>5564</v>
      </c>
      <c r="C1472" s="1364">
        <v>0</v>
      </c>
      <c r="D1472" s="1361">
        <v>0</v>
      </c>
      <c r="E1472" s="1364">
        <v>0</v>
      </c>
      <c r="F1472" s="1361">
        <v>1</v>
      </c>
      <c r="G1472" s="1360">
        <f t="shared" si="25"/>
        <v>0</v>
      </c>
      <c r="H1472" s="1365">
        <v>1</v>
      </c>
    </row>
    <row r="1473" spans="1:8">
      <c r="A1473" s="383" t="s">
        <v>5565</v>
      </c>
      <c r="B1473" s="777" t="s">
        <v>5566</v>
      </c>
      <c r="C1473" s="1364">
        <v>0</v>
      </c>
      <c r="D1473" s="1361">
        <v>0</v>
      </c>
      <c r="E1473" s="1364">
        <v>21</v>
      </c>
      <c r="F1473" s="1361">
        <v>16.8</v>
      </c>
      <c r="G1473" s="1360">
        <f t="shared" si="25"/>
        <v>21</v>
      </c>
      <c r="H1473" s="1365">
        <v>16.8</v>
      </c>
    </row>
    <row r="1474" spans="1:8">
      <c r="A1474" s="383" t="s">
        <v>5567</v>
      </c>
      <c r="B1474" s="777" t="s">
        <v>5568</v>
      </c>
      <c r="C1474" s="1364">
        <v>0</v>
      </c>
      <c r="D1474" s="1361">
        <v>0</v>
      </c>
      <c r="E1474" s="1364">
        <v>1</v>
      </c>
      <c r="F1474" s="1361">
        <v>6</v>
      </c>
      <c r="G1474" s="1360">
        <f t="shared" si="25"/>
        <v>1</v>
      </c>
      <c r="H1474" s="1365">
        <v>6</v>
      </c>
    </row>
    <row r="1475" spans="1:8">
      <c r="A1475" s="383" t="s">
        <v>5569</v>
      </c>
      <c r="B1475" s="777" t="s">
        <v>5570</v>
      </c>
      <c r="C1475" s="1364">
        <v>0</v>
      </c>
      <c r="D1475" s="1361">
        <v>0</v>
      </c>
      <c r="E1475" s="1364">
        <v>0</v>
      </c>
      <c r="F1475" s="1361">
        <v>1</v>
      </c>
      <c r="G1475" s="1360">
        <f t="shared" si="25"/>
        <v>0</v>
      </c>
      <c r="H1475" s="1365">
        <v>1</v>
      </c>
    </row>
    <row r="1476" spans="1:8" ht="25.5">
      <c r="A1476" s="383" t="s">
        <v>5571</v>
      </c>
      <c r="B1476" s="777" t="s">
        <v>5572</v>
      </c>
      <c r="C1476" s="1364">
        <v>0</v>
      </c>
      <c r="D1476" s="1361">
        <v>0</v>
      </c>
      <c r="E1476" s="1364">
        <v>279</v>
      </c>
      <c r="F1476" s="1361">
        <v>420</v>
      </c>
      <c r="G1476" s="1360">
        <f t="shared" si="25"/>
        <v>279</v>
      </c>
      <c r="H1476" s="1365">
        <v>420</v>
      </c>
    </row>
    <row r="1477" spans="1:8">
      <c r="A1477" s="386" t="s">
        <v>2357</v>
      </c>
      <c r="B1477" s="387" t="s">
        <v>5684</v>
      </c>
      <c r="C1477" s="1364">
        <v>0</v>
      </c>
      <c r="D1477" s="1361">
        <v>0</v>
      </c>
      <c r="E1477" s="1364">
        <v>0</v>
      </c>
      <c r="F1477" s="1361">
        <v>1</v>
      </c>
      <c r="G1477" s="1360">
        <f t="shared" si="25"/>
        <v>0</v>
      </c>
      <c r="H1477" s="1365">
        <v>1</v>
      </c>
    </row>
    <row r="1478" spans="1:8">
      <c r="A1478" s="336" t="s">
        <v>5685</v>
      </c>
      <c r="B1478" s="337" t="s">
        <v>5686</v>
      </c>
      <c r="C1478" s="1364">
        <v>0</v>
      </c>
      <c r="D1478" s="1361">
        <v>13.2</v>
      </c>
      <c r="E1478" s="1364">
        <v>0</v>
      </c>
      <c r="F1478" s="1361">
        <v>1</v>
      </c>
      <c r="G1478" s="1360">
        <f t="shared" si="25"/>
        <v>0</v>
      </c>
      <c r="H1478" s="1365">
        <v>14.2</v>
      </c>
    </row>
    <row r="1479" spans="1:8">
      <c r="A1479" s="336" t="s">
        <v>5573</v>
      </c>
      <c r="B1479" s="337" t="s">
        <v>5574</v>
      </c>
      <c r="C1479" s="1364">
        <v>4</v>
      </c>
      <c r="D1479" s="1361">
        <v>0</v>
      </c>
      <c r="E1479" s="1364">
        <v>1892</v>
      </c>
      <c r="F1479" s="1361">
        <v>2727.6</v>
      </c>
      <c r="G1479" s="1360">
        <f t="shared" si="25"/>
        <v>1896</v>
      </c>
      <c r="H1479" s="1365">
        <v>2727.6</v>
      </c>
    </row>
    <row r="1480" spans="1:8" ht="25.5">
      <c r="A1480" s="390" t="s">
        <v>5575</v>
      </c>
      <c r="B1480" s="394" t="s">
        <v>5576</v>
      </c>
      <c r="C1480" s="1364">
        <v>13</v>
      </c>
      <c r="D1480" s="1361">
        <v>34.1</v>
      </c>
      <c r="E1480" s="1364">
        <v>145</v>
      </c>
      <c r="F1480" s="1361">
        <v>420.2</v>
      </c>
      <c r="G1480" s="1360">
        <f t="shared" si="25"/>
        <v>158</v>
      </c>
      <c r="H1480" s="1365">
        <v>454.3</v>
      </c>
    </row>
    <row r="1481" spans="1:8" ht="25.5">
      <c r="A1481" s="336" t="s">
        <v>5687</v>
      </c>
      <c r="B1481" s="337" t="s">
        <v>5688</v>
      </c>
      <c r="C1481" s="1364">
        <v>244</v>
      </c>
      <c r="D1481" s="1361">
        <v>1.2</v>
      </c>
      <c r="E1481" s="1364">
        <v>22</v>
      </c>
      <c r="F1481" s="1361">
        <v>130.80000000000001</v>
      </c>
      <c r="G1481" s="1360">
        <f t="shared" si="25"/>
        <v>266</v>
      </c>
      <c r="H1481" s="1365">
        <v>132</v>
      </c>
    </row>
    <row r="1482" spans="1:8" ht="25.5">
      <c r="A1482" s="307" t="s">
        <v>1879</v>
      </c>
      <c r="B1482" s="308" t="s">
        <v>5689</v>
      </c>
      <c r="C1482" s="1364">
        <v>312</v>
      </c>
      <c r="D1482" s="1361">
        <v>1312</v>
      </c>
      <c r="E1482" s="1364">
        <v>162</v>
      </c>
      <c r="F1482" s="1361">
        <v>642.4</v>
      </c>
      <c r="G1482" s="1360">
        <f t="shared" si="25"/>
        <v>474</v>
      </c>
      <c r="H1482" s="1365">
        <v>1954.4</v>
      </c>
    </row>
    <row r="1483" spans="1:8" ht="25.5">
      <c r="A1483" s="307" t="s">
        <v>1880</v>
      </c>
      <c r="B1483" s="308" t="s">
        <v>5690</v>
      </c>
      <c r="C1483" s="1364">
        <v>77</v>
      </c>
      <c r="D1483" s="1361">
        <v>1299.0999999999999</v>
      </c>
      <c r="E1483" s="1364">
        <v>92</v>
      </c>
      <c r="F1483" s="1361">
        <v>651.20000000000005</v>
      </c>
      <c r="G1483" s="1360">
        <f t="shared" si="25"/>
        <v>169</v>
      </c>
      <c r="H1483" s="1365">
        <v>1950.3</v>
      </c>
    </row>
    <row r="1484" spans="1:8">
      <c r="A1484" s="457" t="s">
        <v>5691</v>
      </c>
      <c r="B1484" s="337" t="s">
        <v>5692</v>
      </c>
      <c r="C1484" s="1364">
        <v>0</v>
      </c>
      <c r="D1484" s="1361">
        <v>0</v>
      </c>
      <c r="E1484" s="1364">
        <v>0</v>
      </c>
      <c r="F1484" s="1361">
        <v>1</v>
      </c>
      <c r="G1484" s="1360">
        <f t="shared" ref="G1484:G1487" si="26">C1484+E1484</f>
        <v>0</v>
      </c>
      <c r="H1484" s="1365">
        <v>1</v>
      </c>
    </row>
    <row r="1485" spans="1:8">
      <c r="A1485" s="1362" t="s">
        <v>7279</v>
      </c>
      <c r="B1485" s="1380" t="s">
        <v>7280</v>
      </c>
      <c r="C1485" s="1364">
        <v>0</v>
      </c>
      <c r="D1485" s="1361"/>
      <c r="E1485" s="1364">
        <v>1</v>
      </c>
      <c r="F1485" s="1361"/>
      <c r="G1485" s="1360">
        <f t="shared" si="26"/>
        <v>1</v>
      </c>
      <c r="H1485" s="1365"/>
    </row>
    <row r="1486" spans="1:8" ht="26.25" thickBot="1">
      <c r="A1486" s="458" t="s">
        <v>7753</v>
      </c>
      <c r="B1486" s="341" t="s">
        <v>7754</v>
      </c>
      <c r="C1486" s="1358">
        <v>0</v>
      </c>
      <c r="D1486" s="1359"/>
      <c r="E1486" s="1358">
        <v>49</v>
      </c>
      <c r="F1486" s="1359"/>
      <c r="G1486" s="1360">
        <f t="shared" si="26"/>
        <v>49</v>
      </c>
      <c r="H1486" s="1365"/>
    </row>
    <row r="1487" spans="1:8" ht="13.5" thickBot="1">
      <c r="A1487" s="625"/>
      <c r="B1487" s="626" t="s">
        <v>5693</v>
      </c>
      <c r="C1487" s="612">
        <v>6858</v>
      </c>
      <c r="D1487" s="613">
        <v>11099</v>
      </c>
      <c r="E1487" s="612">
        <v>71940</v>
      </c>
      <c r="F1487" s="613">
        <v>111928</v>
      </c>
      <c r="G1487" s="1370">
        <f t="shared" si="26"/>
        <v>78798</v>
      </c>
      <c r="H1487" s="1381">
        <v>123026</v>
      </c>
    </row>
    <row r="1488" spans="1:8" ht="15" customHeight="1" thickBot="1">
      <c r="A1488" s="2081" t="s">
        <v>1570</v>
      </c>
      <c r="B1488" s="2082"/>
      <c r="C1488" s="2082"/>
      <c r="D1488" s="2082"/>
      <c r="E1488" s="2082"/>
      <c r="F1488" s="2082"/>
      <c r="G1488" s="2082"/>
      <c r="H1488" s="2083"/>
    </row>
    <row r="1489" spans="1:8" ht="27.75" customHeight="1">
      <c r="A1489" s="447" t="s">
        <v>5694</v>
      </c>
      <c r="B1489" s="355" t="s">
        <v>5695</v>
      </c>
      <c r="C1489" s="311">
        <v>3</v>
      </c>
      <c r="D1489" s="312">
        <v>17</v>
      </c>
      <c r="E1489" s="311">
        <v>48</v>
      </c>
      <c r="F1489" s="312">
        <v>21.6</v>
      </c>
      <c r="G1489" s="304">
        <f>C1489+E1489</f>
        <v>51</v>
      </c>
      <c r="H1489" s="419">
        <v>38.6</v>
      </c>
    </row>
    <row r="1490" spans="1:8" ht="27.75" customHeight="1">
      <c r="A1490" s="447">
        <v>39382</v>
      </c>
      <c r="B1490" s="355" t="s">
        <v>5696</v>
      </c>
      <c r="C1490" s="311">
        <v>0</v>
      </c>
      <c r="D1490" s="312">
        <v>0</v>
      </c>
      <c r="E1490" s="311">
        <v>0</v>
      </c>
      <c r="F1490" s="312">
        <v>1.2</v>
      </c>
      <c r="G1490" s="304">
        <f t="shared" ref="G1490:G1553" si="27">C1490+E1490</f>
        <v>0</v>
      </c>
      <c r="H1490" s="419">
        <v>1.2</v>
      </c>
    </row>
    <row r="1491" spans="1:8" ht="27.75" customHeight="1">
      <c r="A1491" s="447">
        <v>130207</v>
      </c>
      <c r="B1491" s="355" t="s">
        <v>5582</v>
      </c>
      <c r="C1491" s="311">
        <v>432</v>
      </c>
      <c r="D1491" s="312">
        <v>842.40000000000009</v>
      </c>
      <c r="E1491" s="311">
        <v>159</v>
      </c>
      <c r="F1491" s="312">
        <v>171.6</v>
      </c>
      <c r="G1491" s="304">
        <f t="shared" si="27"/>
        <v>591</v>
      </c>
      <c r="H1491" s="419">
        <v>1014.0000000000001</v>
      </c>
    </row>
    <row r="1492" spans="1:8" ht="27.75" customHeight="1">
      <c r="A1492" s="447">
        <v>241014</v>
      </c>
      <c r="B1492" s="355" t="s">
        <v>5697</v>
      </c>
      <c r="C1492" s="311">
        <v>1</v>
      </c>
      <c r="D1492" s="312">
        <v>0</v>
      </c>
      <c r="E1492" s="311">
        <v>3</v>
      </c>
      <c r="F1492" s="312">
        <v>4.8</v>
      </c>
      <c r="G1492" s="304">
        <f t="shared" si="27"/>
        <v>4</v>
      </c>
      <c r="H1492" s="419">
        <v>4.8</v>
      </c>
    </row>
    <row r="1493" spans="1:8" ht="27.75" customHeight="1">
      <c r="A1493" s="447">
        <v>260076</v>
      </c>
      <c r="B1493" s="355" t="s">
        <v>5583</v>
      </c>
      <c r="C1493" s="311">
        <v>30</v>
      </c>
      <c r="D1493" s="312">
        <v>573.6</v>
      </c>
      <c r="E1493" s="311">
        <v>18</v>
      </c>
      <c r="F1493" s="312">
        <v>20.400000000000002</v>
      </c>
      <c r="G1493" s="304">
        <f t="shared" si="27"/>
        <v>48</v>
      </c>
      <c r="H1493" s="419">
        <v>594</v>
      </c>
    </row>
    <row r="1494" spans="1:8" ht="24" customHeight="1">
      <c r="A1494" s="447" t="s">
        <v>5698</v>
      </c>
      <c r="B1494" s="355" t="s">
        <v>5699</v>
      </c>
      <c r="C1494" s="311">
        <v>0</v>
      </c>
      <c r="D1494" s="312">
        <v>0</v>
      </c>
      <c r="E1494" s="311">
        <v>0</v>
      </c>
      <c r="F1494" s="312">
        <v>1.2</v>
      </c>
      <c r="G1494" s="304">
        <f t="shared" si="27"/>
        <v>0</v>
      </c>
      <c r="H1494" s="419">
        <v>1.2</v>
      </c>
    </row>
    <row r="1495" spans="1:8" ht="16.5" customHeight="1">
      <c r="A1495" s="459" t="s">
        <v>5700</v>
      </c>
      <c r="B1495" s="325" t="s">
        <v>5701</v>
      </c>
      <c r="C1495" s="311">
        <v>0</v>
      </c>
      <c r="D1495" s="312">
        <v>0</v>
      </c>
      <c r="E1495" s="311">
        <v>0</v>
      </c>
      <c r="F1495" s="312">
        <v>1.2</v>
      </c>
      <c r="G1495" s="304">
        <f t="shared" si="27"/>
        <v>0</v>
      </c>
      <c r="H1495" s="419">
        <v>1.2</v>
      </c>
    </row>
    <row r="1496" spans="1:8" ht="24.75" customHeight="1">
      <c r="A1496" s="479" t="s">
        <v>5702</v>
      </c>
      <c r="B1496" s="320" t="s">
        <v>5703</v>
      </c>
      <c r="C1496" s="311">
        <v>2921</v>
      </c>
      <c r="D1496" s="312">
        <v>5626.7999999999993</v>
      </c>
      <c r="E1496" s="311">
        <v>33</v>
      </c>
      <c r="F1496" s="312">
        <v>85.2</v>
      </c>
      <c r="G1496" s="304">
        <f t="shared" si="27"/>
        <v>2954</v>
      </c>
      <c r="H1496" s="419">
        <v>5711.9999999999991</v>
      </c>
    </row>
    <row r="1497" spans="1:8">
      <c r="A1497" s="447" t="s">
        <v>5704</v>
      </c>
      <c r="B1497" s="355" t="s">
        <v>5705</v>
      </c>
      <c r="C1497" s="311">
        <v>1586</v>
      </c>
      <c r="D1497" s="312">
        <v>2096</v>
      </c>
      <c r="E1497" s="311">
        <v>83</v>
      </c>
      <c r="F1497" s="312">
        <v>91.199999999999989</v>
      </c>
      <c r="G1497" s="304">
        <f t="shared" si="27"/>
        <v>1669</v>
      </c>
      <c r="H1497" s="419">
        <v>2187.1999999999998</v>
      </c>
    </row>
    <row r="1498" spans="1:8" ht="25.5">
      <c r="A1498" s="447" t="s">
        <v>5706</v>
      </c>
      <c r="B1498" s="355" t="s">
        <v>5707</v>
      </c>
      <c r="C1498" s="311">
        <v>0</v>
      </c>
      <c r="D1498" s="312">
        <v>0</v>
      </c>
      <c r="E1498" s="311">
        <v>0</v>
      </c>
      <c r="F1498" s="312">
        <v>1.2</v>
      </c>
      <c r="G1498" s="304">
        <f t="shared" si="27"/>
        <v>0</v>
      </c>
      <c r="H1498" s="419">
        <v>1.2</v>
      </c>
    </row>
    <row r="1499" spans="1:8">
      <c r="A1499" s="447" t="s">
        <v>5708</v>
      </c>
      <c r="B1499" s="355" t="s">
        <v>5709</v>
      </c>
      <c r="C1499" s="311">
        <v>404</v>
      </c>
      <c r="D1499" s="312">
        <v>712.8</v>
      </c>
      <c r="E1499" s="311">
        <v>14</v>
      </c>
      <c r="F1499" s="312">
        <v>34.799999999999997</v>
      </c>
      <c r="G1499" s="304">
        <f t="shared" si="27"/>
        <v>418</v>
      </c>
      <c r="H1499" s="419">
        <v>747.59999999999991</v>
      </c>
    </row>
    <row r="1500" spans="1:8">
      <c r="A1500" s="447" t="s">
        <v>5710</v>
      </c>
      <c r="B1500" s="355" t="s">
        <v>5711</v>
      </c>
      <c r="C1500" s="311">
        <v>0</v>
      </c>
      <c r="D1500" s="312">
        <v>0</v>
      </c>
      <c r="E1500" s="311">
        <v>0</v>
      </c>
      <c r="F1500" s="312">
        <v>1</v>
      </c>
      <c r="G1500" s="304">
        <f t="shared" si="27"/>
        <v>0</v>
      </c>
      <c r="H1500" s="419">
        <v>1</v>
      </c>
    </row>
    <row r="1501" spans="1:8" ht="15.75" customHeight="1">
      <c r="A1501" s="447" t="s">
        <v>5712</v>
      </c>
      <c r="B1501" s="355" t="s">
        <v>5713</v>
      </c>
      <c r="C1501" s="311">
        <v>0</v>
      </c>
      <c r="D1501" s="312">
        <v>0</v>
      </c>
      <c r="E1501" s="311">
        <v>0</v>
      </c>
      <c r="F1501" s="312">
        <v>1</v>
      </c>
      <c r="G1501" s="304">
        <f t="shared" si="27"/>
        <v>0</v>
      </c>
      <c r="H1501" s="419">
        <v>1</v>
      </c>
    </row>
    <row r="1502" spans="1:8">
      <c r="A1502" s="447" t="s">
        <v>5714</v>
      </c>
      <c r="B1502" s="460" t="s">
        <v>5715</v>
      </c>
      <c r="C1502" s="311">
        <v>0</v>
      </c>
      <c r="D1502" s="312">
        <v>0</v>
      </c>
      <c r="E1502" s="311">
        <v>0</v>
      </c>
      <c r="F1502" s="312">
        <v>1.2</v>
      </c>
      <c r="G1502" s="304">
        <f t="shared" si="27"/>
        <v>0</v>
      </c>
      <c r="H1502" s="419">
        <v>1.2</v>
      </c>
    </row>
    <row r="1503" spans="1:8">
      <c r="A1503" s="447" t="s">
        <v>5375</v>
      </c>
      <c r="B1503" s="355" t="s">
        <v>5376</v>
      </c>
      <c r="C1503" s="311">
        <v>0</v>
      </c>
      <c r="D1503" s="312">
        <v>5.5</v>
      </c>
      <c r="E1503" s="311">
        <v>12</v>
      </c>
      <c r="F1503" s="312">
        <v>45.1</v>
      </c>
      <c r="G1503" s="304">
        <f t="shared" si="27"/>
        <v>12</v>
      </c>
      <c r="H1503" s="419">
        <v>50.6</v>
      </c>
    </row>
    <row r="1504" spans="1:8">
      <c r="A1504" s="447" t="s">
        <v>5716</v>
      </c>
      <c r="B1504" s="355" t="s">
        <v>5717</v>
      </c>
      <c r="C1504" s="311">
        <v>2</v>
      </c>
      <c r="D1504" s="312">
        <v>70</v>
      </c>
      <c r="E1504" s="311">
        <v>4</v>
      </c>
      <c r="F1504" s="312">
        <v>99.6</v>
      </c>
      <c r="G1504" s="304">
        <f t="shared" si="27"/>
        <v>6</v>
      </c>
      <c r="H1504" s="419">
        <v>169.6</v>
      </c>
    </row>
    <row r="1505" spans="1:8">
      <c r="A1505" s="447" t="s">
        <v>5718</v>
      </c>
      <c r="B1505" s="355" t="s">
        <v>5719</v>
      </c>
      <c r="C1505" s="311">
        <v>52</v>
      </c>
      <c r="D1505" s="312">
        <v>104.39999999999999</v>
      </c>
      <c r="E1505" s="311">
        <v>167</v>
      </c>
      <c r="F1505" s="312">
        <v>159.6</v>
      </c>
      <c r="G1505" s="304">
        <f t="shared" si="27"/>
        <v>219</v>
      </c>
      <c r="H1505" s="419">
        <v>264</v>
      </c>
    </row>
    <row r="1506" spans="1:8">
      <c r="A1506" s="307" t="s">
        <v>5379</v>
      </c>
      <c r="B1506" s="308" t="s">
        <v>5380</v>
      </c>
      <c r="C1506" s="311">
        <v>0</v>
      </c>
      <c r="D1506" s="312">
        <v>0</v>
      </c>
      <c r="E1506" s="311">
        <v>4</v>
      </c>
      <c r="F1506" s="312">
        <v>1</v>
      </c>
      <c r="G1506" s="304">
        <f t="shared" si="27"/>
        <v>4</v>
      </c>
      <c r="H1506" s="419">
        <v>1</v>
      </c>
    </row>
    <row r="1507" spans="1:8">
      <c r="A1507" s="447" t="s">
        <v>5385</v>
      </c>
      <c r="B1507" s="355" t="s">
        <v>5386</v>
      </c>
      <c r="C1507" s="311">
        <v>254</v>
      </c>
      <c r="D1507" s="312">
        <v>735.9</v>
      </c>
      <c r="E1507" s="311">
        <v>461</v>
      </c>
      <c r="F1507" s="312">
        <v>669.9</v>
      </c>
      <c r="G1507" s="304">
        <f t="shared" si="27"/>
        <v>715</v>
      </c>
      <c r="H1507" s="419">
        <v>1405.8</v>
      </c>
    </row>
    <row r="1508" spans="1:8" ht="25.5">
      <c r="A1508" s="307" t="s">
        <v>3317</v>
      </c>
      <c r="B1508" s="308" t="s">
        <v>3318</v>
      </c>
      <c r="C1508" s="311">
        <v>0</v>
      </c>
      <c r="D1508" s="312">
        <v>2.4</v>
      </c>
      <c r="E1508" s="311">
        <v>0</v>
      </c>
      <c r="F1508" s="312">
        <v>1</v>
      </c>
      <c r="G1508" s="304">
        <f t="shared" si="27"/>
        <v>0</v>
      </c>
      <c r="H1508" s="419">
        <v>3.4</v>
      </c>
    </row>
    <row r="1509" spans="1:8">
      <c r="A1509" s="447" t="s">
        <v>5720</v>
      </c>
      <c r="B1509" s="355" t="s">
        <v>5721</v>
      </c>
      <c r="C1509" s="311">
        <v>2</v>
      </c>
      <c r="D1509" s="312">
        <v>2.4</v>
      </c>
      <c r="E1509" s="311">
        <v>0</v>
      </c>
      <c r="F1509" s="312">
        <v>1</v>
      </c>
      <c r="G1509" s="304">
        <f t="shared" si="27"/>
        <v>2</v>
      </c>
      <c r="H1509" s="419">
        <v>3.4</v>
      </c>
    </row>
    <row r="1510" spans="1:8" ht="15.75" customHeight="1">
      <c r="A1510" s="447" t="s">
        <v>5393</v>
      </c>
      <c r="B1510" s="355" t="s">
        <v>5394</v>
      </c>
      <c r="C1510" s="311">
        <v>247</v>
      </c>
      <c r="D1510" s="312">
        <v>337.20000000000005</v>
      </c>
      <c r="E1510" s="311">
        <v>304</v>
      </c>
      <c r="F1510" s="312">
        <v>435.6</v>
      </c>
      <c r="G1510" s="304">
        <f t="shared" si="27"/>
        <v>551</v>
      </c>
      <c r="H1510" s="419">
        <v>772.80000000000007</v>
      </c>
    </row>
    <row r="1511" spans="1:8" ht="25.5">
      <c r="A1511" s="447" t="s">
        <v>5395</v>
      </c>
      <c r="B1511" s="355" t="s">
        <v>5396</v>
      </c>
      <c r="C1511" s="311">
        <v>0</v>
      </c>
      <c r="D1511" s="312">
        <v>0</v>
      </c>
      <c r="E1511" s="311">
        <v>2</v>
      </c>
      <c r="F1511" s="312">
        <v>1</v>
      </c>
      <c r="G1511" s="304">
        <f t="shared" si="27"/>
        <v>2</v>
      </c>
      <c r="H1511" s="419">
        <v>1</v>
      </c>
    </row>
    <row r="1512" spans="1:8">
      <c r="A1512" s="447" t="s">
        <v>3343</v>
      </c>
      <c r="B1512" s="355" t="s">
        <v>5722</v>
      </c>
      <c r="C1512" s="311">
        <v>0</v>
      </c>
      <c r="D1512" s="312">
        <v>0</v>
      </c>
      <c r="E1512" s="311">
        <v>1</v>
      </c>
      <c r="F1512" s="312">
        <v>1</v>
      </c>
      <c r="G1512" s="304">
        <f t="shared" si="27"/>
        <v>1</v>
      </c>
      <c r="H1512" s="419">
        <v>1</v>
      </c>
    </row>
    <row r="1513" spans="1:8">
      <c r="A1513" s="447" t="s">
        <v>5723</v>
      </c>
      <c r="B1513" s="355" t="s">
        <v>5724</v>
      </c>
      <c r="C1513" s="311">
        <v>0</v>
      </c>
      <c r="D1513" s="312">
        <v>0</v>
      </c>
      <c r="E1513" s="311">
        <v>0</v>
      </c>
      <c r="F1513" s="312">
        <v>1</v>
      </c>
      <c r="G1513" s="304">
        <f t="shared" si="27"/>
        <v>0</v>
      </c>
      <c r="H1513" s="419">
        <v>1</v>
      </c>
    </row>
    <row r="1514" spans="1:8">
      <c r="A1514" s="447" t="s">
        <v>3370</v>
      </c>
      <c r="B1514" s="355" t="s">
        <v>3371</v>
      </c>
      <c r="C1514" s="311">
        <v>17</v>
      </c>
      <c r="D1514" s="312">
        <v>10.8</v>
      </c>
      <c r="E1514" s="311">
        <v>0</v>
      </c>
      <c r="F1514" s="312">
        <v>1</v>
      </c>
      <c r="G1514" s="304">
        <f t="shared" si="27"/>
        <v>17</v>
      </c>
      <c r="H1514" s="419">
        <v>11.8</v>
      </c>
    </row>
    <row r="1515" spans="1:8">
      <c r="A1515" s="447" t="s">
        <v>5406</v>
      </c>
      <c r="B1515" s="355" t="s">
        <v>5609</v>
      </c>
      <c r="C1515" s="311">
        <v>0</v>
      </c>
      <c r="D1515" s="312">
        <v>0</v>
      </c>
      <c r="E1515" s="311">
        <v>5</v>
      </c>
      <c r="F1515" s="312">
        <v>4.8</v>
      </c>
      <c r="G1515" s="304">
        <f t="shared" si="27"/>
        <v>5</v>
      </c>
      <c r="H1515" s="419">
        <v>4.8</v>
      </c>
    </row>
    <row r="1516" spans="1:8" ht="30" customHeight="1">
      <c r="A1516" s="447" t="s">
        <v>4468</v>
      </c>
      <c r="B1516" s="460" t="s">
        <v>5725</v>
      </c>
      <c r="C1516" s="311">
        <v>0</v>
      </c>
      <c r="D1516" s="312">
        <v>0</v>
      </c>
      <c r="E1516" s="311">
        <v>2</v>
      </c>
      <c r="F1516" s="312">
        <v>1</v>
      </c>
      <c r="G1516" s="304">
        <f t="shared" si="27"/>
        <v>2</v>
      </c>
      <c r="H1516" s="419">
        <v>1</v>
      </c>
    </row>
    <row r="1517" spans="1:8" ht="25.5">
      <c r="A1517" s="447" t="s">
        <v>5726</v>
      </c>
      <c r="B1517" s="355" t="s">
        <v>5727</v>
      </c>
      <c r="C1517" s="311">
        <v>3</v>
      </c>
      <c r="D1517" s="312">
        <v>2.4</v>
      </c>
      <c r="E1517" s="311">
        <v>0</v>
      </c>
      <c r="F1517" s="312">
        <v>1</v>
      </c>
      <c r="G1517" s="304">
        <f t="shared" si="27"/>
        <v>3</v>
      </c>
      <c r="H1517" s="419">
        <v>3.4</v>
      </c>
    </row>
    <row r="1518" spans="1:8">
      <c r="A1518" s="447" t="s">
        <v>5728</v>
      </c>
      <c r="B1518" s="355" t="s">
        <v>5729</v>
      </c>
      <c r="C1518" s="311">
        <v>380</v>
      </c>
      <c r="D1518" s="312">
        <v>738</v>
      </c>
      <c r="E1518" s="311">
        <v>4</v>
      </c>
      <c r="F1518" s="312">
        <v>117.6</v>
      </c>
      <c r="G1518" s="304">
        <f t="shared" si="27"/>
        <v>384</v>
      </c>
      <c r="H1518" s="419">
        <v>855.6</v>
      </c>
    </row>
    <row r="1519" spans="1:8">
      <c r="A1519" s="447" t="s">
        <v>5730</v>
      </c>
      <c r="B1519" s="355" t="s">
        <v>5731</v>
      </c>
      <c r="C1519" s="311">
        <v>230</v>
      </c>
      <c r="D1519" s="312">
        <v>412.79999999999995</v>
      </c>
      <c r="E1519" s="311">
        <v>0</v>
      </c>
      <c r="F1519" s="312">
        <v>8.4</v>
      </c>
      <c r="G1519" s="304">
        <f t="shared" si="27"/>
        <v>230</v>
      </c>
      <c r="H1519" s="419">
        <v>421.19999999999993</v>
      </c>
    </row>
    <row r="1520" spans="1:8">
      <c r="A1520" s="447" t="s">
        <v>5732</v>
      </c>
      <c r="B1520" s="355" t="s">
        <v>5733</v>
      </c>
      <c r="C1520" s="311">
        <v>187</v>
      </c>
      <c r="D1520" s="312">
        <v>268</v>
      </c>
      <c r="E1520" s="311">
        <v>3</v>
      </c>
      <c r="F1520" s="312">
        <v>111.60000000000002</v>
      </c>
      <c r="G1520" s="304">
        <f t="shared" si="27"/>
        <v>190</v>
      </c>
      <c r="H1520" s="419">
        <v>379.6</v>
      </c>
    </row>
    <row r="1521" spans="1:8">
      <c r="A1521" s="447" t="s">
        <v>5734</v>
      </c>
      <c r="B1521" s="355" t="s">
        <v>5735</v>
      </c>
      <c r="C1521" s="311">
        <v>3559</v>
      </c>
      <c r="D1521" s="312">
        <v>7043.3</v>
      </c>
      <c r="E1521" s="311">
        <v>13</v>
      </c>
      <c r="F1521" s="312">
        <v>60.5</v>
      </c>
      <c r="G1521" s="304">
        <f t="shared" si="27"/>
        <v>3572</v>
      </c>
      <c r="H1521" s="419">
        <v>7103.8</v>
      </c>
    </row>
    <row r="1522" spans="1:8">
      <c r="A1522" s="447" t="s">
        <v>5736</v>
      </c>
      <c r="B1522" s="355" t="s">
        <v>5737</v>
      </c>
      <c r="C1522" s="311">
        <v>0</v>
      </c>
      <c r="D1522" s="312">
        <v>0</v>
      </c>
      <c r="E1522" s="311">
        <v>0</v>
      </c>
      <c r="F1522" s="312">
        <v>1</v>
      </c>
      <c r="G1522" s="304">
        <f t="shared" si="27"/>
        <v>0</v>
      </c>
      <c r="H1522" s="419">
        <v>1</v>
      </c>
    </row>
    <row r="1523" spans="1:8" ht="25.5">
      <c r="A1523" s="447" t="s">
        <v>4049</v>
      </c>
      <c r="B1523" s="355" t="s">
        <v>5738</v>
      </c>
      <c r="C1523" s="311">
        <v>5</v>
      </c>
      <c r="D1523" s="312">
        <v>10.8</v>
      </c>
      <c r="E1523" s="311">
        <v>5</v>
      </c>
      <c r="F1523" s="312">
        <v>12</v>
      </c>
      <c r="G1523" s="304">
        <f t="shared" si="27"/>
        <v>10</v>
      </c>
      <c r="H1523" s="419">
        <v>22.8</v>
      </c>
    </row>
    <row r="1524" spans="1:8">
      <c r="A1524" s="447" t="s">
        <v>5739</v>
      </c>
      <c r="B1524" s="355" t="s">
        <v>5740</v>
      </c>
      <c r="C1524" s="311">
        <v>41</v>
      </c>
      <c r="D1524" s="312">
        <v>57.599999999999994</v>
      </c>
      <c r="E1524" s="311">
        <v>1</v>
      </c>
      <c r="F1524" s="312">
        <v>1</v>
      </c>
      <c r="G1524" s="304">
        <f t="shared" si="27"/>
        <v>42</v>
      </c>
      <c r="H1524" s="419">
        <v>58.599999999999994</v>
      </c>
    </row>
    <row r="1525" spans="1:8">
      <c r="A1525" s="447" t="s">
        <v>5741</v>
      </c>
      <c r="B1525" s="355" t="s">
        <v>5742</v>
      </c>
      <c r="C1525" s="311">
        <v>7</v>
      </c>
      <c r="D1525" s="312">
        <v>14</v>
      </c>
      <c r="E1525" s="311">
        <v>1</v>
      </c>
      <c r="F1525" s="312">
        <v>1.2</v>
      </c>
      <c r="G1525" s="304">
        <f t="shared" si="27"/>
        <v>8</v>
      </c>
      <c r="H1525" s="419">
        <v>15.2</v>
      </c>
    </row>
    <row r="1526" spans="1:8" ht="25.5">
      <c r="A1526" s="447" t="s">
        <v>5743</v>
      </c>
      <c r="B1526" s="355" t="s">
        <v>5744</v>
      </c>
      <c r="C1526" s="311">
        <v>0</v>
      </c>
      <c r="D1526" s="312">
        <v>0</v>
      </c>
      <c r="E1526" s="311">
        <v>0</v>
      </c>
      <c r="F1526" s="312">
        <v>1</v>
      </c>
      <c r="G1526" s="304">
        <f t="shared" si="27"/>
        <v>0</v>
      </c>
      <c r="H1526" s="419">
        <v>1</v>
      </c>
    </row>
    <row r="1527" spans="1:8">
      <c r="A1527" s="447" t="s">
        <v>5745</v>
      </c>
      <c r="B1527" s="355" t="s">
        <v>5746</v>
      </c>
      <c r="C1527" s="311">
        <v>120</v>
      </c>
      <c r="D1527" s="312">
        <v>104.39999999999999</v>
      </c>
      <c r="E1527" s="311">
        <v>41</v>
      </c>
      <c r="F1527" s="312">
        <v>69.599999999999994</v>
      </c>
      <c r="G1527" s="304">
        <f t="shared" si="27"/>
        <v>161</v>
      </c>
      <c r="H1527" s="419">
        <v>174</v>
      </c>
    </row>
    <row r="1528" spans="1:8">
      <c r="A1528" s="447" t="s">
        <v>5747</v>
      </c>
      <c r="B1528" s="355" t="s">
        <v>5748</v>
      </c>
      <c r="C1528" s="311">
        <v>415</v>
      </c>
      <c r="D1528" s="312">
        <v>1022.4000000000001</v>
      </c>
      <c r="E1528" s="311">
        <v>1</v>
      </c>
      <c r="F1528" s="312">
        <v>4.8</v>
      </c>
      <c r="G1528" s="304">
        <f t="shared" si="27"/>
        <v>416</v>
      </c>
      <c r="H1528" s="419">
        <v>1027.2</v>
      </c>
    </row>
    <row r="1529" spans="1:8">
      <c r="A1529" s="447" t="s">
        <v>5749</v>
      </c>
      <c r="B1529" s="355" t="s">
        <v>5750</v>
      </c>
      <c r="C1529" s="311">
        <v>0</v>
      </c>
      <c r="D1529" s="312">
        <v>0</v>
      </c>
      <c r="E1529" s="311">
        <v>0</v>
      </c>
      <c r="F1529" s="312">
        <v>1</v>
      </c>
      <c r="G1529" s="304">
        <f t="shared" si="27"/>
        <v>0</v>
      </c>
      <c r="H1529" s="419">
        <v>1</v>
      </c>
    </row>
    <row r="1530" spans="1:8">
      <c r="A1530" s="447" t="s">
        <v>5751</v>
      </c>
      <c r="B1530" s="355" t="s">
        <v>5752</v>
      </c>
      <c r="C1530" s="311">
        <v>202</v>
      </c>
      <c r="D1530" s="312">
        <v>268.8</v>
      </c>
      <c r="E1530" s="311">
        <v>13</v>
      </c>
      <c r="F1530" s="312">
        <v>124.80000000000001</v>
      </c>
      <c r="G1530" s="304">
        <f t="shared" si="27"/>
        <v>215</v>
      </c>
      <c r="H1530" s="419">
        <v>393.6</v>
      </c>
    </row>
    <row r="1531" spans="1:8">
      <c r="A1531" s="447" t="s">
        <v>5413</v>
      </c>
      <c r="B1531" s="355" t="s">
        <v>5414</v>
      </c>
      <c r="C1531" s="311">
        <v>66</v>
      </c>
      <c r="D1531" s="312">
        <v>114</v>
      </c>
      <c r="E1531" s="311">
        <v>70</v>
      </c>
      <c r="F1531" s="312">
        <v>19.2</v>
      </c>
      <c r="G1531" s="304">
        <f t="shared" si="27"/>
        <v>136</v>
      </c>
      <c r="H1531" s="419">
        <v>133.19999999999999</v>
      </c>
    </row>
    <row r="1532" spans="1:8">
      <c r="A1532" s="447" t="s">
        <v>5415</v>
      </c>
      <c r="B1532" s="355" t="s">
        <v>5416</v>
      </c>
      <c r="C1532" s="311">
        <v>0</v>
      </c>
      <c r="D1532" s="312">
        <v>0</v>
      </c>
      <c r="E1532" s="311">
        <v>19</v>
      </c>
      <c r="F1532" s="312">
        <v>39.6</v>
      </c>
      <c r="G1532" s="304">
        <f t="shared" si="27"/>
        <v>19</v>
      </c>
      <c r="H1532" s="419">
        <v>39.6</v>
      </c>
    </row>
    <row r="1533" spans="1:8" ht="25.5">
      <c r="A1533" s="447" t="s">
        <v>5753</v>
      </c>
      <c r="B1533" s="355" t="s">
        <v>5754</v>
      </c>
      <c r="C1533" s="311">
        <v>0</v>
      </c>
      <c r="D1533" s="312">
        <v>0</v>
      </c>
      <c r="E1533" s="311">
        <v>0</v>
      </c>
      <c r="F1533" s="312">
        <v>1</v>
      </c>
      <c r="G1533" s="304">
        <f t="shared" si="27"/>
        <v>0</v>
      </c>
      <c r="H1533" s="419">
        <v>1</v>
      </c>
    </row>
    <row r="1534" spans="1:8" ht="25.5">
      <c r="A1534" s="347" t="s">
        <v>5755</v>
      </c>
      <c r="B1534" s="348" t="s">
        <v>5756</v>
      </c>
      <c r="C1534" s="311">
        <v>0</v>
      </c>
      <c r="D1534" s="312">
        <v>0</v>
      </c>
      <c r="E1534" s="311">
        <v>0</v>
      </c>
      <c r="F1534" s="312">
        <v>1</v>
      </c>
      <c r="G1534" s="304">
        <f t="shared" si="27"/>
        <v>0</v>
      </c>
      <c r="H1534" s="419">
        <v>1</v>
      </c>
    </row>
    <row r="1535" spans="1:8">
      <c r="A1535" s="324" t="s">
        <v>5757</v>
      </c>
      <c r="B1535" s="325" t="s">
        <v>5758</v>
      </c>
      <c r="C1535" s="311">
        <v>5</v>
      </c>
      <c r="D1535" s="312">
        <v>0</v>
      </c>
      <c r="E1535" s="311">
        <v>1</v>
      </c>
      <c r="F1535" s="312">
        <v>1</v>
      </c>
      <c r="G1535" s="304">
        <f t="shared" si="27"/>
        <v>6</v>
      </c>
      <c r="H1535" s="419">
        <v>1</v>
      </c>
    </row>
    <row r="1536" spans="1:8">
      <c r="A1536" s="307" t="s">
        <v>5759</v>
      </c>
      <c r="B1536" s="308" t="s">
        <v>5760</v>
      </c>
      <c r="C1536" s="311">
        <v>36</v>
      </c>
      <c r="D1536" s="312">
        <v>208.79999999999998</v>
      </c>
      <c r="E1536" s="311">
        <v>1</v>
      </c>
      <c r="F1536" s="312">
        <v>30</v>
      </c>
      <c r="G1536" s="304">
        <f t="shared" si="27"/>
        <v>37</v>
      </c>
      <c r="H1536" s="419">
        <v>238.79999999999998</v>
      </c>
    </row>
    <row r="1537" spans="1:8">
      <c r="A1537" s="307" t="s">
        <v>5761</v>
      </c>
      <c r="B1537" s="308" t="s">
        <v>5762</v>
      </c>
      <c r="C1537" s="311">
        <v>0</v>
      </c>
      <c r="D1537" s="312">
        <v>0</v>
      </c>
      <c r="E1537" s="311">
        <v>0</v>
      </c>
      <c r="F1537" s="312">
        <v>1</v>
      </c>
      <c r="G1537" s="304">
        <f t="shared" si="27"/>
        <v>0</v>
      </c>
      <c r="H1537" s="419">
        <v>1</v>
      </c>
    </row>
    <row r="1538" spans="1:8">
      <c r="A1538" s="307" t="s">
        <v>5763</v>
      </c>
      <c r="B1538" s="308" t="s">
        <v>5764</v>
      </c>
      <c r="C1538" s="311">
        <v>5</v>
      </c>
      <c r="D1538" s="312">
        <v>12</v>
      </c>
      <c r="E1538" s="311">
        <v>10</v>
      </c>
      <c r="F1538" s="312">
        <v>1.2</v>
      </c>
      <c r="G1538" s="304">
        <f t="shared" si="27"/>
        <v>15</v>
      </c>
      <c r="H1538" s="419">
        <v>13.2</v>
      </c>
    </row>
    <row r="1539" spans="1:8">
      <c r="A1539" s="307" t="s">
        <v>5765</v>
      </c>
      <c r="B1539" s="308" t="s">
        <v>5766</v>
      </c>
      <c r="C1539" s="311">
        <v>22</v>
      </c>
      <c r="D1539" s="312">
        <v>43.2</v>
      </c>
      <c r="E1539" s="311">
        <v>38</v>
      </c>
      <c r="F1539" s="312">
        <v>111.60000000000002</v>
      </c>
      <c r="G1539" s="304">
        <f t="shared" si="27"/>
        <v>60</v>
      </c>
      <c r="H1539" s="419">
        <v>154.80000000000001</v>
      </c>
    </row>
    <row r="1540" spans="1:8">
      <c r="A1540" s="393" t="s">
        <v>5767</v>
      </c>
      <c r="B1540" s="352" t="s">
        <v>5427</v>
      </c>
      <c r="C1540" s="311">
        <v>0</v>
      </c>
      <c r="D1540" s="312">
        <v>0</v>
      </c>
      <c r="E1540" s="311">
        <v>8</v>
      </c>
      <c r="F1540" s="312">
        <v>2.4</v>
      </c>
      <c r="G1540" s="304">
        <f t="shared" si="27"/>
        <v>8</v>
      </c>
      <c r="H1540" s="419">
        <v>2.4</v>
      </c>
    </row>
    <row r="1541" spans="1:8" ht="25.5">
      <c r="A1541" s="324" t="s">
        <v>5768</v>
      </c>
      <c r="B1541" s="352" t="s">
        <v>5621</v>
      </c>
      <c r="C1541" s="311">
        <v>2</v>
      </c>
      <c r="D1541" s="312">
        <v>15.600000000000001</v>
      </c>
      <c r="E1541" s="311">
        <v>31</v>
      </c>
      <c r="F1541" s="312">
        <v>61.2</v>
      </c>
      <c r="G1541" s="304">
        <f t="shared" si="27"/>
        <v>33</v>
      </c>
      <c r="H1541" s="419">
        <v>76.800000000000011</v>
      </c>
    </row>
    <row r="1542" spans="1:8">
      <c r="A1542" s="351" t="s">
        <v>5430</v>
      </c>
      <c r="B1542" s="308" t="s">
        <v>5431</v>
      </c>
      <c r="C1542" s="311">
        <v>19</v>
      </c>
      <c r="D1542" s="312">
        <v>0</v>
      </c>
      <c r="E1542" s="311">
        <v>69</v>
      </c>
      <c r="F1542" s="312">
        <v>32.4</v>
      </c>
      <c r="G1542" s="304">
        <f t="shared" si="27"/>
        <v>88</v>
      </c>
      <c r="H1542" s="419">
        <v>32.4</v>
      </c>
    </row>
    <row r="1543" spans="1:8">
      <c r="A1543" s="324" t="s">
        <v>5432</v>
      </c>
      <c r="B1543" s="352" t="s">
        <v>5769</v>
      </c>
      <c r="C1543" s="311">
        <v>92</v>
      </c>
      <c r="D1543" s="312">
        <v>158.4</v>
      </c>
      <c r="E1543" s="311">
        <v>91</v>
      </c>
      <c r="F1543" s="312">
        <v>44.400000000000006</v>
      </c>
      <c r="G1543" s="304">
        <f t="shared" si="27"/>
        <v>183</v>
      </c>
      <c r="H1543" s="419">
        <v>202.8</v>
      </c>
    </row>
    <row r="1544" spans="1:8">
      <c r="A1544" s="461" t="s">
        <v>4287</v>
      </c>
      <c r="B1544" s="450" t="s">
        <v>5770</v>
      </c>
      <c r="C1544" s="311">
        <v>2</v>
      </c>
      <c r="D1544" s="312">
        <v>0</v>
      </c>
      <c r="E1544" s="311">
        <v>0</v>
      </c>
      <c r="F1544" s="312">
        <v>1</v>
      </c>
      <c r="G1544" s="304">
        <f t="shared" si="27"/>
        <v>2</v>
      </c>
      <c r="H1544" s="419">
        <v>1</v>
      </c>
    </row>
    <row r="1545" spans="1:8" ht="25.5">
      <c r="A1545" s="447" t="s">
        <v>3112</v>
      </c>
      <c r="B1545" s="355" t="s">
        <v>3108</v>
      </c>
      <c r="C1545" s="311">
        <v>0</v>
      </c>
      <c r="D1545" s="312">
        <v>0</v>
      </c>
      <c r="E1545" s="311">
        <v>3</v>
      </c>
      <c r="F1545" s="312">
        <v>1</v>
      </c>
      <c r="G1545" s="304">
        <f t="shared" si="27"/>
        <v>3</v>
      </c>
      <c r="H1545" s="419">
        <v>1</v>
      </c>
    </row>
    <row r="1546" spans="1:8">
      <c r="A1546" s="447" t="s">
        <v>5438</v>
      </c>
      <c r="B1546" s="355" t="s">
        <v>5439</v>
      </c>
      <c r="C1546" s="311">
        <v>0</v>
      </c>
      <c r="D1546" s="312">
        <v>0</v>
      </c>
      <c r="E1546" s="311">
        <v>17</v>
      </c>
      <c r="F1546" s="312">
        <v>2.4</v>
      </c>
      <c r="G1546" s="304">
        <f t="shared" si="27"/>
        <v>17</v>
      </c>
      <c r="H1546" s="419">
        <v>2.4</v>
      </c>
    </row>
    <row r="1547" spans="1:8">
      <c r="A1547" s="447" t="s">
        <v>5771</v>
      </c>
      <c r="B1547" s="355" t="s">
        <v>5772</v>
      </c>
      <c r="C1547" s="311">
        <v>19</v>
      </c>
      <c r="D1547" s="312">
        <v>0</v>
      </c>
      <c r="E1547" s="311">
        <v>4</v>
      </c>
      <c r="F1547" s="312">
        <v>1</v>
      </c>
      <c r="G1547" s="304">
        <f t="shared" si="27"/>
        <v>23</v>
      </c>
      <c r="H1547" s="419">
        <v>1</v>
      </c>
    </row>
    <row r="1548" spans="1:8" ht="25.5">
      <c r="A1548" s="447" t="s">
        <v>5773</v>
      </c>
      <c r="B1548" s="355" t="s">
        <v>5774</v>
      </c>
      <c r="C1548" s="311">
        <v>85</v>
      </c>
      <c r="D1548" s="312">
        <v>186</v>
      </c>
      <c r="E1548" s="311">
        <v>3</v>
      </c>
      <c r="F1548" s="312">
        <v>4.8</v>
      </c>
      <c r="G1548" s="304">
        <f t="shared" si="27"/>
        <v>88</v>
      </c>
      <c r="H1548" s="419">
        <v>190.8</v>
      </c>
    </row>
    <row r="1549" spans="1:8" ht="25.5">
      <c r="A1549" s="447" t="s">
        <v>5775</v>
      </c>
      <c r="B1549" s="355" t="s">
        <v>5776</v>
      </c>
      <c r="C1549" s="311">
        <v>11</v>
      </c>
      <c r="D1549" s="312">
        <v>9.9</v>
      </c>
      <c r="E1549" s="311">
        <v>31</v>
      </c>
      <c r="F1549" s="312">
        <v>4.4000000000000004</v>
      </c>
      <c r="G1549" s="304">
        <f t="shared" si="27"/>
        <v>42</v>
      </c>
      <c r="H1549" s="419">
        <v>14.3</v>
      </c>
    </row>
    <row r="1550" spans="1:8">
      <c r="A1550" s="447" t="s">
        <v>5777</v>
      </c>
      <c r="B1550" s="355" t="s">
        <v>5778</v>
      </c>
      <c r="C1550" s="311">
        <v>1</v>
      </c>
      <c r="D1550" s="312">
        <v>13</v>
      </c>
      <c r="E1550" s="311">
        <v>54</v>
      </c>
      <c r="F1550" s="312">
        <v>122.4</v>
      </c>
      <c r="G1550" s="304">
        <f t="shared" si="27"/>
        <v>55</v>
      </c>
      <c r="H1550" s="419">
        <v>135.4</v>
      </c>
    </row>
    <row r="1551" spans="1:8">
      <c r="A1551" s="447" t="s">
        <v>5779</v>
      </c>
      <c r="B1551" s="355" t="s">
        <v>5780</v>
      </c>
      <c r="C1551" s="311">
        <v>0</v>
      </c>
      <c r="D1551" s="312">
        <v>0</v>
      </c>
      <c r="E1551" s="311">
        <v>0</v>
      </c>
      <c r="F1551" s="312">
        <v>4.8</v>
      </c>
      <c r="G1551" s="304">
        <f t="shared" si="27"/>
        <v>0</v>
      </c>
      <c r="H1551" s="419">
        <v>4.8</v>
      </c>
    </row>
    <row r="1552" spans="1:8" ht="27" customHeight="1">
      <c r="A1552" s="447" t="s">
        <v>5474</v>
      </c>
      <c r="B1552" s="355" t="s">
        <v>5475</v>
      </c>
      <c r="C1552" s="311">
        <v>0</v>
      </c>
      <c r="D1552" s="312">
        <v>0</v>
      </c>
      <c r="E1552" s="311">
        <v>251</v>
      </c>
      <c r="F1552" s="312">
        <v>99.6</v>
      </c>
      <c r="G1552" s="304">
        <f t="shared" si="27"/>
        <v>251</v>
      </c>
      <c r="H1552" s="419">
        <v>99.6</v>
      </c>
    </row>
    <row r="1553" spans="1:8">
      <c r="A1553" s="447" t="s">
        <v>5476</v>
      </c>
      <c r="B1553" s="355" t="s">
        <v>5781</v>
      </c>
      <c r="C1553" s="311">
        <v>2</v>
      </c>
      <c r="D1553" s="312">
        <v>22</v>
      </c>
      <c r="E1553" s="311">
        <v>562</v>
      </c>
      <c r="F1553" s="312">
        <v>971.3</v>
      </c>
      <c r="G1553" s="304">
        <f t="shared" si="27"/>
        <v>564</v>
      </c>
      <c r="H1553" s="419">
        <v>993.3</v>
      </c>
    </row>
    <row r="1554" spans="1:8">
      <c r="A1554" s="447" t="s">
        <v>5782</v>
      </c>
      <c r="B1554" s="355" t="s">
        <v>5783</v>
      </c>
      <c r="C1554" s="311">
        <v>58</v>
      </c>
      <c r="D1554" s="312">
        <v>0</v>
      </c>
      <c r="E1554" s="311">
        <v>1</v>
      </c>
      <c r="F1554" s="312">
        <v>1</v>
      </c>
      <c r="G1554" s="304">
        <f t="shared" ref="G1554:G1616" si="28">C1554+E1554</f>
        <v>59</v>
      </c>
      <c r="H1554" s="419">
        <v>1</v>
      </c>
    </row>
    <row r="1555" spans="1:8">
      <c r="A1555" s="447" t="s">
        <v>5784</v>
      </c>
      <c r="B1555" s="355" t="s">
        <v>5785</v>
      </c>
      <c r="C1555" s="311">
        <v>437</v>
      </c>
      <c r="D1555" s="312">
        <v>743</v>
      </c>
      <c r="E1555" s="311">
        <v>7</v>
      </c>
      <c r="F1555" s="312">
        <v>16.5</v>
      </c>
      <c r="G1555" s="304">
        <f t="shared" si="28"/>
        <v>444</v>
      </c>
      <c r="H1555" s="419">
        <v>759.5</v>
      </c>
    </row>
    <row r="1556" spans="1:8">
      <c r="A1556" s="447" t="s">
        <v>5786</v>
      </c>
      <c r="B1556" s="355" t="s">
        <v>5787</v>
      </c>
      <c r="C1556" s="311">
        <v>620</v>
      </c>
      <c r="D1556" s="312">
        <v>488.4</v>
      </c>
      <c r="E1556" s="311">
        <v>6</v>
      </c>
      <c r="F1556" s="312">
        <v>10.8</v>
      </c>
      <c r="G1556" s="304">
        <f t="shared" si="28"/>
        <v>626</v>
      </c>
      <c r="H1556" s="419">
        <v>499.2</v>
      </c>
    </row>
    <row r="1557" spans="1:8" ht="12.75" customHeight="1">
      <c r="A1557" s="447" t="s">
        <v>5788</v>
      </c>
      <c r="B1557" s="355" t="s">
        <v>5789</v>
      </c>
      <c r="C1557" s="311">
        <v>1187</v>
      </c>
      <c r="D1557" s="312">
        <v>3307.2</v>
      </c>
      <c r="E1557" s="311">
        <v>2</v>
      </c>
      <c r="F1557" s="312">
        <v>15.600000000000001</v>
      </c>
      <c r="G1557" s="304">
        <f t="shared" si="28"/>
        <v>1189</v>
      </c>
      <c r="H1557" s="419">
        <v>3322.7999999999997</v>
      </c>
    </row>
    <row r="1558" spans="1:8">
      <c r="A1558" s="447" t="s">
        <v>5649</v>
      </c>
      <c r="B1558" s="355" t="s">
        <v>5650</v>
      </c>
      <c r="C1558" s="311">
        <v>0</v>
      </c>
      <c r="D1558" s="312">
        <v>4.8</v>
      </c>
      <c r="E1558" s="311">
        <v>27</v>
      </c>
      <c r="F1558" s="312">
        <v>1</v>
      </c>
      <c r="G1558" s="304">
        <f t="shared" si="28"/>
        <v>27</v>
      </c>
      <c r="H1558" s="419">
        <v>5.8</v>
      </c>
    </row>
    <row r="1559" spans="1:8">
      <c r="A1559" s="447" t="s">
        <v>5660</v>
      </c>
      <c r="B1559" s="355" t="s">
        <v>5487</v>
      </c>
      <c r="C1559" s="311">
        <v>10</v>
      </c>
      <c r="D1559" s="312">
        <v>86.4</v>
      </c>
      <c r="E1559" s="311">
        <v>66</v>
      </c>
      <c r="F1559" s="312">
        <v>120</v>
      </c>
      <c r="G1559" s="304">
        <f t="shared" si="28"/>
        <v>76</v>
      </c>
      <c r="H1559" s="419">
        <v>206.4</v>
      </c>
    </row>
    <row r="1560" spans="1:8">
      <c r="A1560" s="447" t="s">
        <v>5494</v>
      </c>
      <c r="B1560" s="355" t="s">
        <v>5495</v>
      </c>
      <c r="C1560" s="311">
        <v>0</v>
      </c>
      <c r="D1560" s="312">
        <v>0</v>
      </c>
      <c r="E1560" s="311">
        <v>1</v>
      </c>
      <c r="F1560" s="312">
        <v>1</v>
      </c>
      <c r="G1560" s="304">
        <f t="shared" si="28"/>
        <v>1</v>
      </c>
      <c r="H1560" s="419">
        <v>1</v>
      </c>
    </row>
    <row r="1561" spans="1:8" ht="25.5">
      <c r="A1561" s="307" t="s">
        <v>5498</v>
      </c>
      <c r="B1561" s="308" t="s">
        <v>5499</v>
      </c>
      <c r="C1561" s="311">
        <v>1</v>
      </c>
      <c r="D1561" s="312">
        <v>0</v>
      </c>
      <c r="E1561" s="311">
        <v>1</v>
      </c>
      <c r="F1561" s="312">
        <v>1.2</v>
      </c>
      <c r="G1561" s="304">
        <f t="shared" si="28"/>
        <v>2</v>
      </c>
      <c r="H1561" s="419">
        <v>1.2</v>
      </c>
    </row>
    <row r="1562" spans="1:8" ht="25.5">
      <c r="A1562" s="447" t="s">
        <v>5500</v>
      </c>
      <c r="B1562" s="355" t="s">
        <v>5501</v>
      </c>
      <c r="C1562" s="311">
        <v>5</v>
      </c>
      <c r="D1562" s="312">
        <v>2</v>
      </c>
      <c r="E1562" s="311">
        <v>59</v>
      </c>
      <c r="F1562" s="312">
        <v>272.39999999999998</v>
      </c>
      <c r="G1562" s="304">
        <f t="shared" si="28"/>
        <v>64</v>
      </c>
      <c r="H1562" s="419">
        <v>274.39999999999998</v>
      </c>
    </row>
    <row r="1563" spans="1:8" ht="25.5">
      <c r="A1563" s="447" t="s">
        <v>5502</v>
      </c>
      <c r="B1563" s="355" t="s">
        <v>5503</v>
      </c>
      <c r="C1563" s="311">
        <v>19</v>
      </c>
      <c r="D1563" s="312">
        <v>26.4</v>
      </c>
      <c r="E1563" s="311">
        <v>0</v>
      </c>
      <c r="F1563" s="312">
        <v>88</v>
      </c>
      <c r="G1563" s="304">
        <f t="shared" si="28"/>
        <v>19</v>
      </c>
      <c r="H1563" s="419">
        <v>114.4</v>
      </c>
    </row>
    <row r="1564" spans="1:8" ht="25.5">
      <c r="A1564" s="307" t="s">
        <v>5504</v>
      </c>
      <c r="B1564" s="320" t="s">
        <v>5663</v>
      </c>
      <c r="C1564" s="311">
        <v>0</v>
      </c>
      <c r="D1564" s="312">
        <v>1.2</v>
      </c>
      <c r="E1564" s="311">
        <v>3</v>
      </c>
      <c r="F1564" s="312">
        <v>1</v>
      </c>
      <c r="G1564" s="304">
        <f t="shared" si="28"/>
        <v>3</v>
      </c>
      <c r="H1564" s="419">
        <v>2.2000000000000002</v>
      </c>
    </row>
    <row r="1565" spans="1:8" ht="25.5">
      <c r="A1565" s="447" t="s">
        <v>5506</v>
      </c>
      <c r="B1565" s="355" t="s">
        <v>5507</v>
      </c>
      <c r="C1565" s="311">
        <v>8</v>
      </c>
      <c r="D1565" s="312">
        <v>0</v>
      </c>
      <c r="E1565" s="311">
        <v>567</v>
      </c>
      <c r="F1565" s="312">
        <v>151.20000000000002</v>
      </c>
      <c r="G1565" s="304">
        <f t="shared" si="28"/>
        <v>575</v>
      </c>
      <c r="H1565" s="419">
        <v>151.20000000000002</v>
      </c>
    </row>
    <row r="1566" spans="1:8" ht="25.5">
      <c r="A1566" s="447" t="s">
        <v>5508</v>
      </c>
      <c r="B1566" s="355" t="s">
        <v>5509</v>
      </c>
      <c r="C1566" s="311">
        <v>30</v>
      </c>
      <c r="D1566" s="312">
        <v>86.4</v>
      </c>
      <c r="E1566" s="311">
        <v>1082</v>
      </c>
      <c r="F1566" s="312">
        <v>2013.6</v>
      </c>
      <c r="G1566" s="304">
        <f t="shared" si="28"/>
        <v>1112</v>
      </c>
      <c r="H1566" s="419">
        <v>2100</v>
      </c>
    </row>
    <row r="1567" spans="1:8" ht="25.5">
      <c r="A1567" s="307" t="s">
        <v>5510</v>
      </c>
      <c r="B1567" s="308" t="s">
        <v>5511</v>
      </c>
      <c r="C1567" s="311">
        <v>1</v>
      </c>
      <c r="D1567" s="312">
        <v>0</v>
      </c>
      <c r="E1567" s="311">
        <v>872</v>
      </c>
      <c r="F1567" s="312">
        <v>1</v>
      </c>
      <c r="G1567" s="304">
        <f t="shared" si="28"/>
        <v>873</v>
      </c>
      <c r="H1567" s="419">
        <v>1</v>
      </c>
    </row>
    <row r="1568" spans="1:8" ht="25.5">
      <c r="A1568" s="447" t="s">
        <v>5512</v>
      </c>
      <c r="B1568" s="355" t="s">
        <v>5513</v>
      </c>
      <c r="C1568" s="311">
        <v>1</v>
      </c>
      <c r="D1568" s="312">
        <v>0</v>
      </c>
      <c r="E1568" s="311">
        <v>1701</v>
      </c>
      <c r="F1568" s="312">
        <v>3142.7999999999997</v>
      </c>
      <c r="G1568" s="304">
        <f t="shared" si="28"/>
        <v>1702</v>
      </c>
      <c r="H1568" s="419">
        <v>3142.7999999999997</v>
      </c>
    </row>
    <row r="1569" spans="1:8" ht="25.5">
      <c r="A1569" s="447" t="s">
        <v>5514</v>
      </c>
      <c r="B1569" s="355" t="s">
        <v>5515</v>
      </c>
      <c r="C1569" s="311">
        <v>6</v>
      </c>
      <c r="D1569" s="312">
        <v>0</v>
      </c>
      <c r="E1569" s="311">
        <v>111</v>
      </c>
      <c r="F1569" s="312">
        <v>166.79999999999998</v>
      </c>
      <c r="G1569" s="304">
        <f t="shared" si="28"/>
        <v>117</v>
      </c>
      <c r="H1569" s="419">
        <v>166.79999999999998</v>
      </c>
    </row>
    <row r="1570" spans="1:8" ht="25.5">
      <c r="A1570" s="336" t="s">
        <v>5516</v>
      </c>
      <c r="B1570" s="337" t="s">
        <v>5517</v>
      </c>
      <c r="C1570" s="311">
        <v>0</v>
      </c>
      <c r="D1570" s="312">
        <v>0</v>
      </c>
      <c r="E1570" s="311">
        <v>5</v>
      </c>
      <c r="F1570" s="312">
        <v>2.4</v>
      </c>
      <c r="G1570" s="304">
        <f t="shared" si="28"/>
        <v>5</v>
      </c>
      <c r="H1570" s="419">
        <v>2.4</v>
      </c>
    </row>
    <row r="1571" spans="1:8" ht="25.5">
      <c r="A1571" s="336" t="s">
        <v>5518</v>
      </c>
      <c r="B1571" s="337" t="s">
        <v>5790</v>
      </c>
      <c r="C1571" s="311">
        <v>0</v>
      </c>
      <c r="D1571" s="312">
        <v>0</v>
      </c>
      <c r="E1571" s="311">
        <v>145</v>
      </c>
      <c r="F1571" s="312">
        <v>1.2</v>
      </c>
      <c r="G1571" s="304">
        <f t="shared" si="28"/>
        <v>145</v>
      </c>
      <c r="H1571" s="419">
        <v>1.2</v>
      </c>
    </row>
    <row r="1572" spans="1:8" ht="11.25" customHeight="1">
      <c r="A1572" s="307" t="s">
        <v>5520</v>
      </c>
      <c r="B1572" s="308" t="s">
        <v>5521</v>
      </c>
      <c r="C1572" s="311">
        <v>0</v>
      </c>
      <c r="D1572" s="312">
        <v>0</v>
      </c>
      <c r="E1572" s="311">
        <v>963</v>
      </c>
      <c r="F1572" s="312">
        <v>574.79999999999995</v>
      </c>
      <c r="G1572" s="304">
        <f t="shared" si="28"/>
        <v>963</v>
      </c>
      <c r="H1572" s="419">
        <v>574.79999999999995</v>
      </c>
    </row>
    <row r="1573" spans="1:8" ht="25.5">
      <c r="A1573" s="336" t="s">
        <v>5522</v>
      </c>
      <c r="B1573" s="337" t="s">
        <v>5523</v>
      </c>
      <c r="C1573" s="311">
        <v>1</v>
      </c>
      <c r="D1573" s="312">
        <v>7.1999999999999993</v>
      </c>
      <c r="E1573" s="311">
        <v>1151</v>
      </c>
      <c r="F1573" s="312">
        <v>682.80000000000007</v>
      </c>
      <c r="G1573" s="304">
        <f t="shared" si="28"/>
        <v>1152</v>
      </c>
      <c r="H1573" s="419">
        <v>690.00000000000011</v>
      </c>
    </row>
    <row r="1574" spans="1:8" ht="25.5">
      <c r="A1574" s="336" t="s">
        <v>2740</v>
      </c>
      <c r="B1574" s="337" t="s">
        <v>5524</v>
      </c>
      <c r="C1574" s="311">
        <v>13</v>
      </c>
      <c r="D1574" s="312">
        <v>13.2</v>
      </c>
      <c r="E1574" s="311">
        <v>928</v>
      </c>
      <c r="F1574" s="312">
        <v>1542.2</v>
      </c>
      <c r="G1574" s="304">
        <f t="shared" si="28"/>
        <v>941</v>
      </c>
      <c r="H1574" s="419">
        <v>1555.4</v>
      </c>
    </row>
    <row r="1575" spans="1:8" ht="25.5">
      <c r="A1575" s="336" t="s">
        <v>5527</v>
      </c>
      <c r="B1575" s="337" t="s">
        <v>5528</v>
      </c>
      <c r="C1575" s="311">
        <v>0</v>
      </c>
      <c r="D1575" s="312">
        <v>0</v>
      </c>
      <c r="E1575" s="311">
        <v>204</v>
      </c>
      <c r="F1575" s="312">
        <v>373.2</v>
      </c>
      <c r="G1575" s="304">
        <f t="shared" si="28"/>
        <v>204</v>
      </c>
      <c r="H1575" s="419">
        <v>373.2</v>
      </c>
    </row>
    <row r="1576" spans="1:8" ht="25.5">
      <c r="A1576" s="336" t="s">
        <v>5529</v>
      </c>
      <c r="B1576" s="337" t="s">
        <v>5530</v>
      </c>
      <c r="C1576" s="311">
        <v>0</v>
      </c>
      <c r="D1576" s="312">
        <v>0</v>
      </c>
      <c r="E1576" s="311">
        <v>0</v>
      </c>
      <c r="F1576" s="312">
        <v>1</v>
      </c>
      <c r="G1576" s="304">
        <f t="shared" si="28"/>
        <v>0</v>
      </c>
      <c r="H1576" s="419">
        <v>1</v>
      </c>
    </row>
    <row r="1577" spans="1:8">
      <c r="A1577" s="336" t="s">
        <v>5531</v>
      </c>
      <c r="B1577" s="337" t="s">
        <v>5532</v>
      </c>
      <c r="C1577" s="311">
        <v>0</v>
      </c>
      <c r="D1577" s="312">
        <v>0</v>
      </c>
      <c r="E1577" s="311">
        <v>1</v>
      </c>
      <c r="F1577" s="312">
        <v>13.2</v>
      </c>
      <c r="G1577" s="304">
        <f t="shared" si="28"/>
        <v>1</v>
      </c>
      <c r="H1577" s="419">
        <v>13.2</v>
      </c>
    </row>
    <row r="1578" spans="1:8">
      <c r="A1578" s="336" t="s">
        <v>5533</v>
      </c>
      <c r="B1578" s="337" t="s">
        <v>5791</v>
      </c>
      <c r="C1578" s="311">
        <v>0</v>
      </c>
      <c r="D1578" s="312">
        <v>0</v>
      </c>
      <c r="E1578" s="311">
        <v>17</v>
      </c>
      <c r="F1578" s="312">
        <v>4.8</v>
      </c>
      <c r="G1578" s="304">
        <f t="shared" si="28"/>
        <v>17</v>
      </c>
      <c r="H1578" s="419">
        <v>4.8</v>
      </c>
    </row>
    <row r="1579" spans="1:8">
      <c r="A1579" s="437" t="s">
        <v>5535</v>
      </c>
      <c r="B1579" s="438" t="s">
        <v>5536</v>
      </c>
      <c r="C1579" s="311">
        <v>0</v>
      </c>
      <c r="D1579" s="312">
        <v>0</v>
      </c>
      <c r="E1579" s="311">
        <v>3</v>
      </c>
      <c r="F1579" s="312">
        <v>31.200000000000003</v>
      </c>
      <c r="G1579" s="304">
        <f t="shared" si="28"/>
        <v>3</v>
      </c>
      <c r="H1579" s="419">
        <v>31.200000000000003</v>
      </c>
    </row>
    <row r="1580" spans="1:8" ht="25.5">
      <c r="A1580" s="336" t="s">
        <v>5670</v>
      </c>
      <c r="B1580" s="337" t="s">
        <v>5671</v>
      </c>
      <c r="C1580" s="311">
        <v>0</v>
      </c>
      <c r="D1580" s="312">
        <v>0</v>
      </c>
      <c r="E1580" s="311">
        <v>0</v>
      </c>
      <c r="F1580" s="312">
        <v>1</v>
      </c>
      <c r="G1580" s="304">
        <f t="shared" si="28"/>
        <v>0</v>
      </c>
      <c r="H1580" s="419">
        <v>1</v>
      </c>
    </row>
    <row r="1581" spans="1:8" ht="25.5">
      <c r="A1581" s="336" t="s">
        <v>5672</v>
      </c>
      <c r="B1581" s="337" t="s">
        <v>5792</v>
      </c>
      <c r="C1581" s="311">
        <v>0</v>
      </c>
      <c r="D1581" s="312">
        <v>0</v>
      </c>
      <c r="E1581" s="311">
        <v>66</v>
      </c>
      <c r="F1581" s="312">
        <v>1</v>
      </c>
      <c r="G1581" s="304">
        <f t="shared" si="28"/>
        <v>66</v>
      </c>
      <c r="H1581" s="419">
        <v>1</v>
      </c>
    </row>
    <row r="1582" spans="1:8" ht="25.5">
      <c r="A1582" s="336" t="s">
        <v>5537</v>
      </c>
      <c r="B1582" s="337" t="s">
        <v>5538</v>
      </c>
      <c r="C1582" s="311">
        <v>0</v>
      </c>
      <c r="D1582" s="312">
        <v>2.4</v>
      </c>
      <c r="E1582" s="311">
        <v>69</v>
      </c>
      <c r="F1582" s="312">
        <v>102</v>
      </c>
      <c r="G1582" s="304">
        <f t="shared" si="28"/>
        <v>69</v>
      </c>
      <c r="H1582" s="419">
        <v>104.4</v>
      </c>
    </row>
    <row r="1583" spans="1:8" ht="25.5">
      <c r="A1583" s="336" t="s">
        <v>5539</v>
      </c>
      <c r="B1583" s="337" t="s">
        <v>5540</v>
      </c>
      <c r="C1583" s="311">
        <v>0</v>
      </c>
      <c r="D1583" s="312">
        <v>0</v>
      </c>
      <c r="E1583" s="311">
        <v>73</v>
      </c>
      <c r="F1583" s="312">
        <v>1</v>
      </c>
      <c r="G1583" s="304">
        <f t="shared" si="28"/>
        <v>73</v>
      </c>
      <c r="H1583" s="419">
        <v>1</v>
      </c>
    </row>
    <row r="1584" spans="1:8" ht="25.5">
      <c r="A1584" s="336" t="s">
        <v>5541</v>
      </c>
      <c r="B1584" s="337" t="s">
        <v>5542</v>
      </c>
      <c r="C1584" s="311">
        <v>0</v>
      </c>
      <c r="D1584" s="312">
        <v>4.8</v>
      </c>
      <c r="E1584" s="311">
        <v>111</v>
      </c>
      <c r="F1584" s="312">
        <v>328.8</v>
      </c>
      <c r="G1584" s="304">
        <f t="shared" si="28"/>
        <v>111</v>
      </c>
      <c r="H1584" s="419">
        <v>333.6</v>
      </c>
    </row>
    <row r="1585" spans="1:8">
      <c r="A1585" s="336" t="s">
        <v>5675</v>
      </c>
      <c r="B1585" s="337" t="s">
        <v>5793</v>
      </c>
      <c r="C1585" s="311">
        <v>0</v>
      </c>
      <c r="D1585" s="312">
        <v>0</v>
      </c>
      <c r="E1585" s="311">
        <v>0</v>
      </c>
      <c r="F1585" s="312">
        <v>1.2</v>
      </c>
      <c r="G1585" s="304">
        <f t="shared" si="28"/>
        <v>0</v>
      </c>
      <c r="H1585" s="419">
        <v>1.2</v>
      </c>
    </row>
    <row r="1586" spans="1:8">
      <c r="A1586" s="336" t="s">
        <v>5677</v>
      </c>
      <c r="B1586" s="337" t="s">
        <v>5678</v>
      </c>
      <c r="C1586" s="311">
        <v>0</v>
      </c>
      <c r="D1586" s="312">
        <v>0</v>
      </c>
      <c r="E1586" s="311">
        <v>14</v>
      </c>
      <c r="F1586" s="312">
        <v>1.2</v>
      </c>
      <c r="G1586" s="304">
        <f t="shared" si="28"/>
        <v>14</v>
      </c>
      <c r="H1586" s="419">
        <v>1.2</v>
      </c>
    </row>
    <row r="1587" spans="1:8" ht="25.5">
      <c r="A1587" s="354" t="s">
        <v>5545</v>
      </c>
      <c r="B1587" s="355" t="s">
        <v>5546</v>
      </c>
      <c r="C1587" s="311">
        <v>0</v>
      </c>
      <c r="D1587" s="312">
        <v>0</v>
      </c>
      <c r="E1587" s="311">
        <v>64</v>
      </c>
      <c r="F1587" s="312">
        <v>37.200000000000003</v>
      </c>
      <c r="G1587" s="304">
        <f t="shared" si="28"/>
        <v>64</v>
      </c>
      <c r="H1587" s="419">
        <v>37.200000000000003</v>
      </c>
    </row>
    <row r="1588" spans="1:8">
      <c r="A1588" s="336" t="s">
        <v>5547</v>
      </c>
      <c r="B1588" s="337" t="s">
        <v>5548</v>
      </c>
      <c r="C1588" s="311">
        <v>5</v>
      </c>
      <c r="D1588" s="312">
        <v>0</v>
      </c>
      <c r="E1588" s="311">
        <v>795</v>
      </c>
      <c r="F1588" s="312">
        <v>226.8</v>
      </c>
      <c r="G1588" s="304">
        <f t="shared" si="28"/>
        <v>800</v>
      </c>
      <c r="H1588" s="419">
        <v>226.8</v>
      </c>
    </row>
    <row r="1589" spans="1:8" ht="25.5">
      <c r="A1589" s="336" t="s">
        <v>5549</v>
      </c>
      <c r="B1589" s="337" t="s">
        <v>5550</v>
      </c>
      <c r="C1589" s="311">
        <v>15</v>
      </c>
      <c r="D1589" s="312">
        <v>45</v>
      </c>
      <c r="E1589" s="311">
        <v>1881</v>
      </c>
      <c r="F1589" s="312">
        <v>2440.9</v>
      </c>
      <c r="G1589" s="304">
        <f t="shared" si="28"/>
        <v>1896</v>
      </c>
      <c r="H1589" s="419">
        <v>2485.9</v>
      </c>
    </row>
    <row r="1590" spans="1:8" ht="25.5">
      <c r="A1590" s="336" t="s">
        <v>5553</v>
      </c>
      <c r="B1590" s="337" t="s">
        <v>5554</v>
      </c>
      <c r="C1590" s="311">
        <v>1</v>
      </c>
      <c r="D1590" s="312">
        <v>8.4</v>
      </c>
      <c r="E1590" s="311">
        <v>0</v>
      </c>
      <c r="F1590" s="312">
        <v>1</v>
      </c>
      <c r="G1590" s="304">
        <f t="shared" si="28"/>
        <v>1</v>
      </c>
      <c r="H1590" s="419">
        <v>9.4</v>
      </c>
    </row>
    <row r="1591" spans="1:8" ht="25.5">
      <c r="A1591" s="336" t="s">
        <v>5794</v>
      </c>
      <c r="B1591" s="337" t="s">
        <v>5795</v>
      </c>
      <c r="C1591" s="311">
        <v>1</v>
      </c>
      <c r="D1591" s="312">
        <v>0</v>
      </c>
      <c r="E1591" s="311">
        <v>0</v>
      </c>
      <c r="F1591" s="312">
        <v>1</v>
      </c>
      <c r="G1591" s="304">
        <f t="shared" si="28"/>
        <v>1</v>
      </c>
      <c r="H1591" s="419">
        <v>1</v>
      </c>
    </row>
    <row r="1592" spans="1:8" ht="25.5">
      <c r="A1592" s="336" t="s">
        <v>5555</v>
      </c>
      <c r="B1592" s="337" t="s">
        <v>5556</v>
      </c>
      <c r="C1592" s="311">
        <v>0</v>
      </c>
      <c r="D1592" s="312">
        <v>3.5999999999999996</v>
      </c>
      <c r="E1592" s="311">
        <v>0</v>
      </c>
      <c r="F1592" s="312">
        <v>1</v>
      </c>
      <c r="G1592" s="304">
        <f t="shared" si="28"/>
        <v>0</v>
      </c>
      <c r="H1592" s="419">
        <v>4.5999999999999996</v>
      </c>
    </row>
    <row r="1593" spans="1:8" ht="15.75" customHeight="1">
      <c r="A1593" s="336" t="s">
        <v>5796</v>
      </c>
      <c r="B1593" s="337" t="s">
        <v>5797</v>
      </c>
      <c r="C1593" s="311">
        <v>0</v>
      </c>
      <c r="D1593" s="312">
        <v>0</v>
      </c>
      <c r="E1593" s="311">
        <v>50</v>
      </c>
      <c r="F1593" s="312">
        <v>1</v>
      </c>
      <c r="G1593" s="304">
        <f t="shared" si="28"/>
        <v>50</v>
      </c>
      <c r="H1593" s="419">
        <v>1</v>
      </c>
    </row>
    <row r="1594" spans="1:8">
      <c r="A1594" s="307" t="s">
        <v>5573</v>
      </c>
      <c r="B1594" s="308" t="s">
        <v>5798</v>
      </c>
      <c r="C1594" s="311">
        <v>96</v>
      </c>
      <c r="D1594" s="312">
        <v>4.8</v>
      </c>
      <c r="E1594" s="311">
        <v>19</v>
      </c>
      <c r="F1594" s="312">
        <v>1</v>
      </c>
      <c r="G1594" s="304">
        <f t="shared" si="28"/>
        <v>115</v>
      </c>
      <c r="H1594" s="419">
        <v>5.8</v>
      </c>
    </row>
    <row r="1595" spans="1:8" ht="25.5">
      <c r="A1595" s="336" t="s">
        <v>5575</v>
      </c>
      <c r="B1595" s="337" t="s">
        <v>5576</v>
      </c>
      <c r="C1595" s="311">
        <v>471</v>
      </c>
      <c r="D1595" s="312">
        <v>492</v>
      </c>
      <c r="E1595" s="311">
        <v>73</v>
      </c>
      <c r="F1595" s="312">
        <v>90</v>
      </c>
      <c r="G1595" s="304">
        <f t="shared" si="28"/>
        <v>544</v>
      </c>
      <c r="H1595" s="419">
        <v>582</v>
      </c>
    </row>
    <row r="1596" spans="1:8" ht="25.5">
      <c r="A1596" s="336" t="s">
        <v>1879</v>
      </c>
      <c r="B1596" s="337" t="s">
        <v>5799</v>
      </c>
      <c r="C1596" s="311">
        <v>412</v>
      </c>
      <c r="D1596" s="312">
        <v>915.2</v>
      </c>
      <c r="E1596" s="311">
        <v>161</v>
      </c>
      <c r="F1596" s="312">
        <v>111.1</v>
      </c>
      <c r="G1596" s="304">
        <f t="shared" si="28"/>
        <v>573</v>
      </c>
      <c r="H1596" s="419">
        <v>1026.3</v>
      </c>
    </row>
    <row r="1597" spans="1:8" ht="25.5">
      <c r="A1597" s="336" t="s">
        <v>1880</v>
      </c>
      <c r="B1597" s="337" t="s">
        <v>5800</v>
      </c>
      <c r="C1597" s="311">
        <v>656</v>
      </c>
      <c r="D1597" s="312">
        <v>912</v>
      </c>
      <c r="E1597" s="311">
        <v>103</v>
      </c>
      <c r="F1597" s="312">
        <v>116.39999999999999</v>
      </c>
      <c r="G1597" s="304">
        <f t="shared" si="28"/>
        <v>759</v>
      </c>
      <c r="H1597" s="419">
        <v>1028.4000000000001</v>
      </c>
    </row>
    <row r="1598" spans="1:8">
      <c r="A1598" s="336" t="s">
        <v>5801</v>
      </c>
      <c r="B1598" s="337" t="s">
        <v>5802</v>
      </c>
      <c r="C1598" s="311">
        <v>1072</v>
      </c>
      <c r="D1598" s="312">
        <v>3152</v>
      </c>
      <c r="E1598" s="311">
        <v>1</v>
      </c>
      <c r="F1598" s="312">
        <v>1.2</v>
      </c>
      <c r="G1598" s="304">
        <f t="shared" si="28"/>
        <v>1073</v>
      </c>
      <c r="H1598" s="419">
        <v>3153.2</v>
      </c>
    </row>
    <row r="1599" spans="1:8">
      <c r="A1599" s="307" t="s">
        <v>5803</v>
      </c>
      <c r="B1599" s="308" t="s">
        <v>5804</v>
      </c>
      <c r="C1599" s="311">
        <v>103</v>
      </c>
      <c r="D1599" s="312">
        <v>0</v>
      </c>
      <c r="E1599" s="311">
        <v>0</v>
      </c>
      <c r="F1599" s="312">
        <v>1</v>
      </c>
      <c r="G1599" s="304">
        <f t="shared" si="28"/>
        <v>103</v>
      </c>
      <c r="H1599" s="419">
        <v>1</v>
      </c>
    </row>
    <row r="1600" spans="1:8">
      <c r="A1600" s="336" t="s">
        <v>5805</v>
      </c>
      <c r="B1600" s="337" t="s">
        <v>5806</v>
      </c>
      <c r="C1600" s="311">
        <v>78</v>
      </c>
      <c r="D1600" s="312">
        <v>522</v>
      </c>
      <c r="E1600" s="311">
        <v>0</v>
      </c>
      <c r="F1600" s="312">
        <v>1</v>
      </c>
      <c r="G1600" s="304">
        <f t="shared" si="28"/>
        <v>78</v>
      </c>
      <c r="H1600" s="419">
        <v>523</v>
      </c>
    </row>
    <row r="1601" spans="1:8">
      <c r="A1601" s="307" t="s">
        <v>5807</v>
      </c>
      <c r="B1601" s="308" t="s">
        <v>5808</v>
      </c>
      <c r="C1601" s="311">
        <v>8</v>
      </c>
      <c r="D1601" s="312">
        <v>1.2</v>
      </c>
      <c r="E1601" s="311">
        <v>0</v>
      </c>
      <c r="F1601" s="312">
        <v>1</v>
      </c>
      <c r="G1601" s="304">
        <f t="shared" si="28"/>
        <v>8</v>
      </c>
      <c r="H1601" s="419">
        <v>2.2000000000000002</v>
      </c>
    </row>
    <row r="1602" spans="1:8">
      <c r="A1602" s="307" t="s">
        <v>5809</v>
      </c>
      <c r="B1602" s="308" t="s">
        <v>5810</v>
      </c>
      <c r="C1602" s="311">
        <v>9</v>
      </c>
      <c r="D1602" s="312">
        <v>124.3</v>
      </c>
      <c r="E1602" s="311">
        <v>0</v>
      </c>
      <c r="F1602" s="312">
        <v>1.1000000000000001</v>
      </c>
      <c r="G1602" s="304">
        <f t="shared" si="28"/>
        <v>9</v>
      </c>
      <c r="H1602" s="419">
        <v>125.39999999999999</v>
      </c>
    </row>
    <row r="1603" spans="1:8" ht="25.5">
      <c r="A1603" s="336" t="s">
        <v>5811</v>
      </c>
      <c r="B1603" s="337" t="s">
        <v>5812</v>
      </c>
      <c r="C1603" s="311">
        <v>74</v>
      </c>
      <c r="D1603" s="312">
        <v>37.200000000000003</v>
      </c>
      <c r="E1603" s="311">
        <v>2</v>
      </c>
      <c r="F1603" s="312">
        <v>1</v>
      </c>
      <c r="G1603" s="304">
        <f t="shared" si="28"/>
        <v>76</v>
      </c>
      <c r="H1603" s="419">
        <v>38.200000000000003</v>
      </c>
    </row>
    <row r="1604" spans="1:8" ht="25.5">
      <c r="A1604" s="307" t="s">
        <v>5813</v>
      </c>
      <c r="B1604" s="308" t="s">
        <v>5814</v>
      </c>
      <c r="C1604" s="311">
        <v>392</v>
      </c>
      <c r="D1604" s="312">
        <v>712</v>
      </c>
      <c r="E1604" s="311">
        <v>7</v>
      </c>
      <c r="F1604" s="312">
        <v>22.799999999999997</v>
      </c>
      <c r="G1604" s="304">
        <f t="shared" si="28"/>
        <v>399</v>
      </c>
      <c r="H1604" s="419">
        <v>734.8</v>
      </c>
    </row>
    <row r="1605" spans="1:8" ht="25.5">
      <c r="A1605" s="336" t="s">
        <v>5815</v>
      </c>
      <c r="B1605" s="337" t="s">
        <v>5816</v>
      </c>
      <c r="C1605" s="311">
        <v>392</v>
      </c>
      <c r="D1605" s="312">
        <v>714</v>
      </c>
      <c r="E1605" s="311">
        <v>8</v>
      </c>
      <c r="F1605" s="312">
        <v>22.799999999999997</v>
      </c>
      <c r="G1605" s="304">
        <f t="shared" si="28"/>
        <v>400</v>
      </c>
      <c r="H1605" s="419">
        <v>736.8</v>
      </c>
    </row>
    <row r="1606" spans="1:8" ht="25.5">
      <c r="A1606" s="336" t="s">
        <v>5817</v>
      </c>
      <c r="B1606" s="337" t="s">
        <v>5818</v>
      </c>
      <c r="C1606" s="311">
        <v>307</v>
      </c>
      <c r="D1606" s="312">
        <v>676</v>
      </c>
      <c r="E1606" s="311">
        <v>6</v>
      </c>
      <c r="F1606" s="312">
        <v>22.799999999999997</v>
      </c>
      <c r="G1606" s="304">
        <f t="shared" si="28"/>
        <v>313</v>
      </c>
      <c r="H1606" s="419">
        <v>698.8</v>
      </c>
    </row>
    <row r="1607" spans="1:8">
      <c r="A1607" s="307" t="s">
        <v>1542</v>
      </c>
      <c r="B1607" s="462" t="s">
        <v>5819</v>
      </c>
      <c r="C1607" s="311">
        <v>0</v>
      </c>
      <c r="D1607" s="312">
        <v>145</v>
      </c>
      <c r="E1607" s="311">
        <v>0</v>
      </c>
      <c r="F1607" s="312">
        <v>2.4</v>
      </c>
      <c r="G1607" s="304">
        <f t="shared" si="28"/>
        <v>0</v>
      </c>
      <c r="H1607" s="419">
        <v>147.4</v>
      </c>
    </row>
    <row r="1608" spans="1:8">
      <c r="A1608" s="479" t="s">
        <v>5820</v>
      </c>
      <c r="B1608" s="308" t="s">
        <v>5821</v>
      </c>
      <c r="C1608" s="311">
        <v>0</v>
      </c>
      <c r="D1608" s="312">
        <v>0</v>
      </c>
      <c r="E1608" s="311">
        <v>0</v>
      </c>
      <c r="F1608" s="312">
        <v>1</v>
      </c>
      <c r="G1608" s="304">
        <f t="shared" si="28"/>
        <v>0</v>
      </c>
      <c r="H1608" s="419">
        <v>1</v>
      </c>
    </row>
    <row r="1609" spans="1:8" ht="25.5">
      <c r="A1609" s="479" t="s">
        <v>5822</v>
      </c>
      <c r="B1609" s="308" t="s">
        <v>5823</v>
      </c>
      <c r="C1609" s="311">
        <v>0</v>
      </c>
      <c r="D1609" s="312">
        <v>0</v>
      </c>
      <c r="E1609" s="311">
        <v>0</v>
      </c>
      <c r="F1609" s="312">
        <v>1</v>
      </c>
      <c r="G1609" s="304">
        <f t="shared" si="28"/>
        <v>0</v>
      </c>
      <c r="H1609" s="419">
        <v>1</v>
      </c>
    </row>
    <row r="1610" spans="1:8">
      <c r="A1610" s="479" t="s">
        <v>5824</v>
      </c>
      <c r="B1610" s="308" t="s">
        <v>5825</v>
      </c>
      <c r="C1610" s="311">
        <v>5</v>
      </c>
      <c r="D1610" s="312">
        <v>6</v>
      </c>
      <c r="E1610" s="311">
        <v>0</v>
      </c>
      <c r="F1610" s="312">
        <v>1</v>
      </c>
      <c r="G1610" s="304">
        <f t="shared" si="28"/>
        <v>5</v>
      </c>
      <c r="H1610" s="419">
        <v>7</v>
      </c>
    </row>
    <row r="1611" spans="1:8">
      <c r="A1611" s="479" t="s">
        <v>5826</v>
      </c>
      <c r="B1611" s="308" t="s">
        <v>5827</v>
      </c>
      <c r="C1611" s="311">
        <v>20</v>
      </c>
      <c r="D1611" s="312">
        <v>38</v>
      </c>
      <c r="E1611" s="311">
        <v>0</v>
      </c>
      <c r="F1611" s="312">
        <v>1.2</v>
      </c>
      <c r="G1611" s="304">
        <f t="shared" si="28"/>
        <v>20</v>
      </c>
      <c r="H1611" s="419">
        <v>39.200000000000003</v>
      </c>
    </row>
    <row r="1612" spans="1:8" ht="25.5">
      <c r="A1612" s="479" t="s">
        <v>5828</v>
      </c>
      <c r="B1612" s="308" t="s">
        <v>5829</v>
      </c>
      <c r="C1612" s="311">
        <v>27</v>
      </c>
      <c r="D1612" s="312">
        <v>15.600000000000001</v>
      </c>
      <c r="E1612" s="311">
        <v>0</v>
      </c>
      <c r="F1612" s="312">
        <v>1</v>
      </c>
      <c r="G1612" s="304">
        <f t="shared" si="28"/>
        <v>27</v>
      </c>
      <c r="H1612" s="419">
        <v>16.600000000000001</v>
      </c>
    </row>
    <row r="1613" spans="1:8">
      <c r="A1613" s="479" t="s">
        <v>5830</v>
      </c>
      <c r="B1613" s="352" t="s">
        <v>5831</v>
      </c>
      <c r="C1613" s="311">
        <v>156</v>
      </c>
      <c r="D1613" s="312">
        <v>154</v>
      </c>
      <c r="E1613" s="311">
        <v>4</v>
      </c>
      <c r="F1613" s="312">
        <v>88</v>
      </c>
      <c r="G1613" s="304">
        <f t="shared" si="28"/>
        <v>160</v>
      </c>
      <c r="H1613" s="419">
        <v>242</v>
      </c>
    </row>
    <row r="1614" spans="1:8" ht="25.5">
      <c r="A1614" s="324" t="s">
        <v>5832</v>
      </c>
      <c r="B1614" s="352" t="s">
        <v>5833</v>
      </c>
      <c r="C1614" s="311">
        <v>65</v>
      </c>
      <c r="D1614" s="312">
        <v>453.2</v>
      </c>
      <c r="E1614" s="311">
        <v>0</v>
      </c>
      <c r="F1614" s="312">
        <v>2.2000000000000002</v>
      </c>
      <c r="G1614" s="304">
        <f t="shared" si="28"/>
        <v>65</v>
      </c>
      <c r="H1614" s="419">
        <v>455.4</v>
      </c>
    </row>
    <row r="1615" spans="1:8" ht="13.5" thickBot="1">
      <c r="A1615" s="324" t="s">
        <v>5543</v>
      </c>
      <c r="B1615" s="352" t="s">
        <v>5544</v>
      </c>
      <c r="C1615" s="311">
        <v>0</v>
      </c>
      <c r="D1615" s="312"/>
      <c r="E1615" s="311">
        <v>4</v>
      </c>
      <c r="F1615" s="312"/>
      <c r="G1615" s="304">
        <f t="shared" si="28"/>
        <v>4</v>
      </c>
      <c r="H1615" s="419"/>
    </row>
    <row r="1616" spans="1:8" ht="13.5" thickBot="1">
      <c r="A1616" s="625"/>
      <c r="B1616" s="627" t="s">
        <v>5834</v>
      </c>
      <c r="C1616" s="623">
        <v>18229</v>
      </c>
      <c r="D1616" s="624">
        <v>35767.5</v>
      </c>
      <c r="E1616" s="623">
        <v>14099</v>
      </c>
      <c r="F1616" s="624">
        <v>16801.2</v>
      </c>
      <c r="G1616" s="1353">
        <f t="shared" si="28"/>
        <v>32328</v>
      </c>
      <c r="H1616" s="622">
        <v>52568.7</v>
      </c>
    </row>
    <row r="1617" spans="1:8" ht="13.5" thickBot="1">
      <c r="A1617" s="440"/>
      <c r="B1617" s="463"/>
      <c r="C1617" s="464"/>
      <c r="D1617" s="465"/>
      <c r="E1617" s="466"/>
      <c r="F1617" s="467"/>
      <c r="G1617" s="468"/>
      <c r="H1617" s="469"/>
    </row>
    <row r="1618" spans="1:8" ht="15" customHeight="1" thickBot="1">
      <c r="A1618" s="2066" t="s">
        <v>1461</v>
      </c>
      <c r="B1618" s="2067"/>
      <c r="C1618" s="2067"/>
      <c r="D1618" s="2067"/>
      <c r="E1618" s="2067"/>
      <c r="F1618" s="2067"/>
      <c r="G1618" s="2067"/>
      <c r="H1618" s="2071"/>
    </row>
    <row r="1619" spans="1:8" ht="26.25" customHeight="1">
      <c r="A1619" s="445">
        <v>130207</v>
      </c>
      <c r="B1619" s="355" t="s">
        <v>1779</v>
      </c>
      <c r="C1619" s="311">
        <v>5702</v>
      </c>
      <c r="D1619" s="312">
        <v>11217</v>
      </c>
      <c r="E1619" s="311">
        <v>9</v>
      </c>
      <c r="F1619" s="312">
        <v>5505</v>
      </c>
      <c r="G1619" s="304">
        <f>C1619+E1619</f>
        <v>5711</v>
      </c>
      <c r="H1619" s="419">
        <v>16722</v>
      </c>
    </row>
    <row r="1620" spans="1:8" ht="23.25" customHeight="1">
      <c r="A1620" s="447">
        <v>243016</v>
      </c>
      <c r="B1620" s="355" t="s">
        <v>5835</v>
      </c>
      <c r="C1620" s="311">
        <v>0</v>
      </c>
      <c r="D1620" s="312">
        <v>0</v>
      </c>
      <c r="E1620" s="311">
        <v>2081</v>
      </c>
      <c r="F1620" s="312">
        <v>1</v>
      </c>
      <c r="G1620" s="304">
        <f t="shared" ref="G1620:G1683" si="29">C1620+E1620</f>
        <v>2081</v>
      </c>
      <c r="H1620" s="419">
        <v>1</v>
      </c>
    </row>
    <row r="1621" spans="1:8" ht="25.5" customHeight="1">
      <c r="A1621" s="345">
        <v>260076</v>
      </c>
      <c r="B1621" s="341" t="s">
        <v>5583</v>
      </c>
      <c r="C1621" s="311">
        <v>56</v>
      </c>
      <c r="D1621" s="312">
        <v>232</v>
      </c>
      <c r="E1621" s="311">
        <v>5</v>
      </c>
      <c r="F1621" s="312">
        <v>54.545454545454547</v>
      </c>
      <c r="G1621" s="304">
        <f t="shared" si="29"/>
        <v>61</v>
      </c>
      <c r="H1621" s="419">
        <v>286.54545454545456</v>
      </c>
    </row>
    <row r="1622" spans="1:8" ht="22.5" customHeight="1">
      <c r="A1622" s="307">
        <v>260100</v>
      </c>
      <c r="B1622" s="322" t="s">
        <v>5374</v>
      </c>
      <c r="C1622" s="311">
        <v>0</v>
      </c>
      <c r="D1622" s="312">
        <v>103.63636363636364</v>
      </c>
      <c r="E1622" s="311">
        <v>0</v>
      </c>
      <c r="F1622" s="312">
        <v>4191.272727272727</v>
      </c>
      <c r="G1622" s="304">
        <f t="shared" si="29"/>
        <v>0</v>
      </c>
      <c r="H1622" s="419">
        <v>4294.909090909091</v>
      </c>
    </row>
    <row r="1623" spans="1:8" ht="25.5">
      <c r="A1623" s="345" t="s">
        <v>5836</v>
      </c>
      <c r="B1623" s="341" t="s">
        <v>5837</v>
      </c>
      <c r="C1623" s="311">
        <v>0</v>
      </c>
      <c r="D1623" s="312">
        <v>0</v>
      </c>
      <c r="E1623" s="311">
        <v>0</v>
      </c>
      <c r="F1623" s="312">
        <v>33.81818181818182</v>
      </c>
      <c r="G1623" s="304">
        <f t="shared" si="29"/>
        <v>0</v>
      </c>
      <c r="H1623" s="419">
        <v>33.81818181818182</v>
      </c>
    </row>
    <row r="1624" spans="1:8">
      <c r="A1624" s="345" t="s">
        <v>2175</v>
      </c>
      <c r="B1624" s="341" t="s">
        <v>5838</v>
      </c>
      <c r="C1624" s="311">
        <v>0</v>
      </c>
      <c r="D1624" s="312">
        <v>1.0909090909090908</v>
      </c>
      <c r="E1624" s="311">
        <v>0</v>
      </c>
      <c r="F1624" s="312">
        <v>8634.545454545454</v>
      </c>
      <c r="G1624" s="304">
        <f t="shared" si="29"/>
        <v>0</v>
      </c>
      <c r="H1624" s="419">
        <v>8635.636363636364</v>
      </c>
    </row>
    <row r="1625" spans="1:8">
      <c r="A1625" s="345" t="s">
        <v>5706</v>
      </c>
      <c r="B1625" s="341" t="s">
        <v>5839</v>
      </c>
      <c r="C1625" s="311">
        <v>0</v>
      </c>
      <c r="D1625" s="312">
        <v>13.09090909090909</v>
      </c>
      <c r="E1625" s="311">
        <v>0</v>
      </c>
      <c r="F1625" s="312">
        <v>1.0909090909090908</v>
      </c>
      <c r="G1625" s="304">
        <f t="shared" si="29"/>
        <v>0</v>
      </c>
      <c r="H1625" s="419">
        <v>14.18181818181818</v>
      </c>
    </row>
    <row r="1626" spans="1:8">
      <c r="A1626" s="345" t="s">
        <v>5587</v>
      </c>
      <c r="B1626" s="341" t="s">
        <v>5588</v>
      </c>
      <c r="C1626" s="311">
        <v>0</v>
      </c>
      <c r="D1626" s="312">
        <v>0</v>
      </c>
      <c r="E1626" s="311">
        <v>1234</v>
      </c>
      <c r="F1626" s="312">
        <v>1</v>
      </c>
      <c r="G1626" s="304">
        <f t="shared" si="29"/>
        <v>1234</v>
      </c>
      <c r="H1626" s="419">
        <v>1</v>
      </c>
    </row>
    <row r="1627" spans="1:8">
      <c r="A1627" s="345" t="s">
        <v>5714</v>
      </c>
      <c r="B1627" s="341" t="s">
        <v>5590</v>
      </c>
      <c r="C1627" s="311">
        <v>0</v>
      </c>
      <c r="D1627" s="312">
        <v>0</v>
      </c>
      <c r="E1627" s="311">
        <v>3</v>
      </c>
      <c r="F1627" s="312">
        <v>2929.090909090909</v>
      </c>
      <c r="G1627" s="304">
        <f t="shared" si="29"/>
        <v>3</v>
      </c>
      <c r="H1627" s="419">
        <v>2929.090909090909</v>
      </c>
    </row>
    <row r="1628" spans="1:8">
      <c r="A1628" s="345" t="s">
        <v>5375</v>
      </c>
      <c r="B1628" s="341" t="s">
        <v>5376</v>
      </c>
      <c r="C1628" s="311">
        <v>0</v>
      </c>
      <c r="D1628" s="312">
        <v>0</v>
      </c>
      <c r="E1628" s="311">
        <v>4</v>
      </c>
      <c r="F1628" s="312">
        <v>1929.8181818181818</v>
      </c>
      <c r="G1628" s="304">
        <f t="shared" si="29"/>
        <v>4</v>
      </c>
      <c r="H1628" s="419">
        <v>1929.8181818181818</v>
      </c>
    </row>
    <row r="1629" spans="1:8">
      <c r="A1629" s="478" t="s">
        <v>5377</v>
      </c>
      <c r="B1629" s="411" t="s">
        <v>5378</v>
      </c>
      <c r="C1629" s="311">
        <v>56</v>
      </c>
      <c r="D1629" s="312">
        <v>518.18181818181813</v>
      </c>
      <c r="E1629" s="311">
        <v>335</v>
      </c>
      <c r="F1629" s="312">
        <v>3.2727272727272725</v>
      </c>
      <c r="G1629" s="304">
        <f t="shared" si="29"/>
        <v>391</v>
      </c>
      <c r="H1629" s="419">
        <v>521.45454545454538</v>
      </c>
    </row>
    <row r="1630" spans="1:8">
      <c r="A1630" s="345" t="s">
        <v>3104</v>
      </c>
      <c r="B1630" s="341" t="s">
        <v>5840</v>
      </c>
      <c r="C1630" s="311">
        <v>14</v>
      </c>
      <c r="D1630" s="312">
        <v>4</v>
      </c>
      <c r="E1630" s="311">
        <v>0</v>
      </c>
      <c r="F1630" s="312">
        <v>5.4545454545454541</v>
      </c>
      <c r="G1630" s="304">
        <f t="shared" si="29"/>
        <v>14</v>
      </c>
      <c r="H1630" s="419">
        <v>9.4545454545454533</v>
      </c>
    </row>
    <row r="1631" spans="1:8" ht="25.5">
      <c r="A1631" s="447" t="s">
        <v>5841</v>
      </c>
      <c r="B1631" s="355" t="s">
        <v>5842</v>
      </c>
      <c r="C1631" s="311">
        <v>0</v>
      </c>
      <c r="D1631" s="312">
        <v>0</v>
      </c>
      <c r="E1631" s="311">
        <v>282</v>
      </c>
      <c r="F1631" s="312">
        <v>217.09090909090907</v>
      </c>
      <c r="G1631" s="304">
        <f t="shared" si="29"/>
        <v>282</v>
      </c>
      <c r="H1631" s="419">
        <v>217.09090909090907</v>
      </c>
    </row>
    <row r="1632" spans="1:8" ht="25.5">
      <c r="A1632" s="447" t="s">
        <v>5843</v>
      </c>
      <c r="B1632" s="355" t="s">
        <v>5844</v>
      </c>
      <c r="C1632" s="311">
        <v>0</v>
      </c>
      <c r="D1632" s="312">
        <v>0</v>
      </c>
      <c r="E1632" s="311">
        <v>11</v>
      </c>
      <c r="F1632" s="312">
        <v>1</v>
      </c>
      <c r="G1632" s="304">
        <f t="shared" si="29"/>
        <v>11</v>
      </c>
      <c r="H1632" s="419">
        <v>1</v>
      </c>
    </row>
    <row r="1633" spans="1:8" ht="15" customHeight="1">
      <c r="A1633" s="447" t="s">
        <v>5845</v>
      </c>
      <c r="B1633" s="355" t="s">
        <v>5846</v>
      </c>
      <c r="C1633" s="311">
        <v>0</v>
      </c>
      <c r="D1633" s="312">
        <v>0</v>
      </c>
      <c r="E1633" s="311">
        <v>0</v>
      </c>
      <c r="F1633" s="312">
        <v>485.45454545454544</v>
      </c>
      <c r="G1633" s="304">
        <f t="shared" si="29"/>
        <v>0</v>
      </c>
      <c r="H1633" s="419">
        <v>485.45454545454544</v>
      </c>
    </row>
    <row r="1634" spans="1:8">
      <c r="A1634" s="447" t="s">
        <v>5654</v>
      </c>
      <c r="B1634" s="355" t="s">
        <v>5655</v>
      </c>
      <c r="C1634" s="311">
        <v>0</v>
      </c>
      <c r="D1634" s="312">
        <v>0</v>
      </c>
      <c r="E1634" s="311">
        <v>0</v>
      </c>
      <c r="F1634" s="312">
        <v>18.545454545454547</v>
      </c>
      <c r="G1634" s="304">
        <f t="shared" si="29"/>
        <v>0</v>
      </c>
      <c r="H1634" s="419">
        <v>18.545454545454547</v>
      </c>
    </row>
    <row r="1635" spans="1:8">
      <c r="A1635" s="470" t="s">
        <v>5847</v>
      </c>
      <c r="B1635" s="426" t="s">
        <v>5848</v>
      </c>
      <c r="C1635" s="311">
        <v>28</v>
      </c>
      <c r="D1635" s="312">
        <v>32.727272727272727</v>
      </c>
      <c r="E1635" s="311">
        <v>5417</v>
      </c>
      <c r="F1635" s="312">
        <v>5.4545454545454541</v>
      </c>
      <c r="G1635" s="304">
        <f t="shared" si="29"/>
        <v>5445</v>
      </c>
      <c r="H1635" s="419">
        <v>38.18181818181818</v>
      </c>
    </row>
    <row r="1636" spans="1:8">
      <c r="A1636" s="471" t="s">
        <v>5849</v>
      </c>
      <c r="B1636" s="426" t="s">
        <v>5850</v>
      </c>
      <c r="C1636" s="311">
        <v>0</v>
      </c>
      <c r="D1636" s="312">
        <v>0</v>
      </c>
      <c r="E1636" s="311">
        <v>0</v>
      </c>
      <c r="F1636" s="312">
        <v>1.0909090909090908</v>
      </c>
      <c r="G1636" s="304">
        <f t="shared" si="29"/>
        <v>0</v>
      </c>
      <c r="H1636" s="419">
        <v>1.0909090909090908</v>
      </c>
    </row>
    <row r="1637" spans="1:8">
      <c r="A1637" s="472" t="s">
        <v>5851</v>
      </c>
      <c r="B1637" s="426" t="s">
        <v>5380</v>
      </c>
      <c r="C1637" s="311">
        <v>0</v>
      </c>
      <c r="D1637" s="312">
        <v>0</v>
      </c>
      <c r="E1637" s="311">
        <v>71</v>
      </c>
      <c r="F1637" s="312">
        <v>10530.545454545454</v>
      </c>
      <c r="G1637" s="304">
        <f t="shared" si="29"/>
        <v>71</v>
      </c>
      <c r="H1637" s="419">
        <v>10530.545454545454</v>
      </c>
    </row>
    <row r="1638" spans="1:8">
      <c r="A1638" s="307" t="s">
        <v>5381</v>
      </c>
      <c r="B1638" s="320" t="s">
        <v>5382</v>
      </c>
      <c r="C1638" s="311">
        <v>0</v>
      </c>
      <c r="D1638" s="312">
        <v>0</v>
      </c>
      <c r="E1638" s="311">
        <v>14</v>
      </c>
      <c r="F1638" s="312">
        <v>3.2727272727272725</v>
      </c>
      <c r="G1638" s="304">
        <f t="shared" si="29"/>
        <v>14</v>
      </c>
      <c r="H1638" s="419">
        <v>3.2727272727272725</v>
      </c>
    </row>
    <row r="1639" spans="1:8">
      <c r="A1639" s="307" t="s">
        <v>5852</v>
      </c>
      <c r="B1639" s="308" t="s">
        <v>5853</v>
      </c>
      <c r="C1639" s="311">
        <v>0</v>
      </c>
      <c r="D1639" s="312">
        <v>0</v>
      </c>
      <c r="E1639" s="311">
        <v>3</v>
      </c>
      <c r="F1639" s="312">
        <v>113.45454545454547</v>
      </c>
      <c r="G1639" s="304">
        <f t="shared" si="29"/>
        <v>3</v>
      </c>
      <c r="H1639" s="419">
        <v>113.45454545454547</v>
      </c>
    </row>
    <row r="1640" spans="1:8">
      <c r="A1640" s="447" t="s">
        <v>5385</v>
      </c>
      <c r="B1640" s="355" t="s">
        <v>5386</v>
      </c>
      <c r="C1640" s="311">
        <v>2012</v>
      </c>
      <c r="D1640" s="312">
        <v>4912.363636363636</v>
      </c>
      <c r="E1640" s="311">
        <v>1931</v>
      </c>
      <c r="F1640" s="312">
        <v>6.545454545454545</v>
      </c>
      <c r="G1640" s="304">
        <f t="shared" si="29"/>
        <v>3943</v>
      </c>
      <c r="H1640" s="419">
        <v>4918.909090909091</v>
      </c>
    </row>
    <row r="1641" spans="1:8">
      <c r="A1641" s="447" t="s">
        <v>5599</v>
      </c>
      <c r="B1641" s="355" t="s">
        <v>5854</v>
      </c>
      <c r="C1641" s="311">
        <v>0</v>
      </c>
      <c r="D1641" s="312">
        <v>0</v>
      </c>
      <c r="E1641" s="311">
        <v>5</v>
      </c>
      <c r="F1641" s="312">
        <v>18.545454545454547</v>
      </c>
      <c r="G1641" s="304">
        <f t="shared" si="29"/>
        <v>5</v>
      </c>
      <c r="H1641" s="419">
        <v>18.545454545454547</v>
      </c>
    </row>
    <row r="1642" spans="1:8" ht="25.5">
      <c r="A1642" s="470" t="s">
        <v>5387</v>
      </c>
      <c r="B1642" s="426" t="s">
        <v>5388</v>
      </c>
      <c r="C1642" s="311">
        <v>0</v>
      </c>
      <c r="D1642" s="312">
        <v>0</v>
      </c>
      <c r="E1642" s="311">
        <v>9</v>
      </c>
      <c r="F1642" s="312">
        <v>3536.727272727273</v>
      </c>
      <c r="G1642" s="304">
        <f t="shared" si="29"/>
        <v>9</v>
      </c>
      <c r="H1642" s="419">
        <v>3536.727272727273</v>
      </c>
    </row>
    <row r="1643" spans="1:8">
      <c r="A1643" s="307" t="s">
        <v>5855</v>
      </c>
      <c r="B1643" s="308" t="s">
        <v>5856</v>
      </c>
      <c r="C1643" s="311">
        <v>0</v>
      </c>
      <c r="D1643" s="312">
        <v>0</v>
      </c>
      <c r="E1643" s="311">
        <v>1</v>
      </c>
      <c r="F1643" s="312">
        <v>6.545454545454545</v>
      </c>
      <c r="G1643" s="304">
        <f t="shared" si="29"/>
        <v>1</v>
      </c>
      <c r="H1643" s="419">
        <v>6.545454545454545</v>
      </c>
    </row>
    <row r="1644" spans="1:8">
      <c r="A1644" s="447" t="s">
        <v>5857</v>
      </c>
      <c r="B1644" s="355" t="s">
        <v>5858</v>
      </c>
      <c r="C1644" s="311">
        <v>2306</v>
      </c>
      <c r="D1644" s="312">
        <v>3595</v>
      </c>
      <c r="E1644" s="311">
        <v>13935</v>
      </c>
      <c r="F1644" s="312">
        <v>45</v>
      </c>
      <c r="G1644" s="304">
        <f t="shared" si="29"/>
        <v>16241</v>
      </c>
      <c r="H1644" s="419">
        <v>3640</v>
      </c>
    </row>
    <row r="1645" spans="1:8">
      <c r="A1645" s="470" t="s">
        <v>5859</v>
      </c>
      <c r="B1645" s="426" t="s">
        <v>5860</v>
      </c>
      <c r="C1645" s="311">
        <v>0</v>
      </c>
      <c r="D1645" s="312">
        <v>320.72727272727275</v>
      </c>
      <c r="E1645" s="311">
        <v>0</v>
      </c>
      <c r="F1645" s="312">
        <v>3.2727272727272725</v>
      </c>
      <c r="G1645" s="304">
        <f t="shared" si="29"/>
        <v>0</v>
      </c>
      <c r="H1645" s="419">
        <v>324</v>
      </c>
    </row>
    <row r="1646" spans="1:8">
      <c r="A1646" s="470" t="s">
        <v>5389</v>
      </c>
      <c r="B1646" s="355" t="s">
        <v>5861</v>
      </c>
      <c r="C1646" s="311">
        <v>0</v>
      </c>
      <c r="D1646" s="312">
        <v>0</v>
      </c>
      <c r="E1646" s="311">
        <v>2</v>
      </c>
      <c r="F1646" s="312">
        <v>28615.63636363636</v>
      </c>
      <c r="G1646" s="304">
        <f t="shared" si="29"/>
        <v>2</v>
      </c>
      <c r="H1646" s="419">
        <v>28615.63636363636</v>
      </c>
    </row>
    <row r="1647" spans="1:8">
      <c r="A1647" s="331" t="s">
        <v>5393</v>
      </c>
      <c r="B1647" s="474" t="s">
        <v>5394</v>
      </c>
      <c r="C1647" s="311">
        <v>788</v>
      </c>
      <c r="D1647" s="312">
        <v>1364.7272727272727</v>
      </c>
      <c r="E1647" s="311">
        <v>9188</v>
      </c>
      <c r="F1647" s="312">
        <v>1</v>
      </c>
      <c r="G1647" s="304">
        <f t="shared" si="29"/>
        <v>9976</v>
      </c>
      <c r="H1647" s="419">
        <v>1365.7272727272727</v>
      </c>
    </row>
    <row r="1648" spans="1:8">
      <c r="A1648" s="470" t="s">
        <v>5403</v>
      </c>
      <c r="B1648" s="355" t="s">
        <v>5404</v>
      </c>
      <c r="C1648" s="311">
        <v>0</v>
      </c>
      <c r="D1648" s="312">
        <v>0</v>
      </c>
      <c r="E1648" s="311">
        <v>0</v>
      </c>
      <c r="F1648" s="312">
        <v>4.3636363636363633</v>
      </c>
      <c r="G1648" s="304">
        <f t="shared" si="29"/>
        <v>0</v>
      </c>
      <c r="H1648" s="419">
        <v>4.3636363636363633</v>
      </c>
    </row>
    <row r="1649" spans="1:8">
      <c r="A1649" s="447" t="s">
        <v>5862</v>
      </c>
      <c r="B1649" s="355" t="s">
        <v>5863</v>
      </c>
      <c r="C1649" s="311">
        <v>0</v>
      </c>
      <c r="D1649" s="312">
        <v>0</v>
      </c>
      <c r="E1649" s="311">
        <v>1</v>
      </c>
      <c r="F1649" s="312">
        <v>19408.363636363636</v>
      </c>
      <c r="G1649" s="304">
        <f t="shared" si="29"/>
        <v>1</v>
      </c>
      <c r="H1649" s="419">
        <v>19408.363636363636</v>
      </c>
    </row>
    <row r="1650" spans="1:8">
      <c r="A1650" s="307" t="s">
        <v>5864</v>
      </c>
      <c r="B1650" s="308" t="s">
        <v>5865</v>
      </c>
      <c r="C1650" s="311">
        <v>126</v>
      </c>
      <c r="D1650" s="312">
        <v>393.81818181818187</v>
      </c>
      <c r="E1650" s="311">
        <v>0</v>
      </c>
      <c r="F1650" s="312">
        <v>1.0909090909090908</v>
      </c>
      <c r="G1650" s="304">
        <f t="shared" si="29"/>
        <v>126</v>
      </c>
      <c r="H1650" s="419">
        <v>394.90909090909093</v>
      </c>
    </row>
    <row r="1651" spans="1:8">
      <c r="A1651" s="324" t="s">
        <v>5866</v>
      </c>
      <c r="B1651" s="411" t="s">
        <v>5867</v>
      </c>
      <c r="C1651" s="311">
        <v>0</v>
      </c>
      <c r="D1651" s="312">
        <v>0</v>
      </c>
      <c r="E1651" s="311">
        <v>5</v>
      </c>
      <c r="F1651" s="312">
        <v>5.4545454545454541</v>
      </c>
      <c r="G1651" s="304">
        <f t="shared" si="29"/>
        <v>5</v>
      </c>
      <c r="H1651" s="419">
        <v>5.4545454545454541</v>
      </c>
    </row>
    <row r="1652" spans="1:8" ht="38.25">
      <c r="A1652" s="470" t="s">
        <v>5868</v>
      </c>
      <c r="B1652" s="355" t="s">
        <v>5869</v>
      </c>
      <c r="C1652" s="311">
        <v>0</v>
      </c>
      <c r="D1652" s="312">
        <v>0</v>
      </c>
      <c r="E1652" s="311">
        <v>0</v>
      </c>
      <c r="F1652" s="312">
        <v>1</v>
      </c>
      <c r="G1652" s="304">
        <f t="shared" si="29"/>
        <v>0</v>
      </c>
      <c r="H1652" s="419">
        <v>1</v>
      </c>
    </row>
    <row r="1653" spans="1:8">
      <c r="A1653" s="336" t="s">
        <v>5406</v>
      </c>
      <c r="B1653" s="337" t="s">
        <v>5870</v>
      </c>
      <c r="C1653" s="311">
        <v>0</v>
      </c>
      <c r="D1653" s="312">
        <v>0</v>
      </c>
      <c r="E1653" s="311">
        <v>2270</v>
      </c>
      <c r="F1653" s="312">
        <v>17.454545454545453</v>
      </c>
      <c r="G1653" s="304">
        <f t="shared" si="29"/>
        <v>2270</v>
      </c>
      <c r="H1653" s="419">
        <v>17.454545454545453</v>
      </c>
    </row>
    <row r="1654" spans="1:8">
      <c r="A1654" s="345" t="s">
        <v>4037</v>
      </c>
      <c r="B1654" s="341" t="s">
        <v>5871</v>
      </c>
      <c r="C1654" s="311">
        <v>0</v>
      </c>
      <c r="D1654" s="312">
        <v>0</v>
      </c>
      <c r="E1654" s="311">
        <v>0</v>
      </c>
      <c r="F1654" s="312">
        <v>1.0909090909090908</v>
      </c>
      <c r="G1654" s="304">
        <f t="shared" si="29"/>
        <v>0</v>
      </c>
      <c r="H1654" s="419">
        <v>1.0909090909090908</v>
      </c>
    </row>
    <row r="1655" spans="1:8">
      <c r="A1655" s="345" t="s">
        <v>5613</v>
      </c>
      <c r="B1655" s="341" t="s">
        <v>5614</v>
      </c>
      <c r="C1655" s="311">
        <v>0</v>
      </c>
      <c r="D1655" s="312">
        <v>0</v>
      </c>
      <c r="E1655" s="311">
        <v>0</v>
      </c>
      <c r="F1655" s="312">
        <v>4383.272727272727</v>
      </c>
      <c r="G1655" s="304">
        <f t="shared" si="29"/>
        <v>0</v>
      </c>
      <c r="H1655" s="419">
        <v>4383.272727272727</v>
      </c>
    </row>
    <row r="1656" spans="1:8">
      <c r="A1656" s="345" t="s">
        <v>5872</v>
      </c>
      <c r="B1656" s="341" t="s">
        <v>5827</v>
      </c>
      <c r="C1656" s="311">
        <v>0</v>
      </c>
      <c r="D1656" s="312">
        <v>0</v>
      </c>
      <c r="E1656" s="311">
        <v>0</v>
      </c>
      <c r="F1656" s="312">
        <v>1.0909090909090908</v>
      </c>
      <c r="G1656" s="304">
        <f t="shared" si="29"/>
        <v>0</v>
      </c>
      <c r="H1656" s="419">
        <v>1.0909090909090908</v>
      </c>
    </row>
    <row r="1657" spans="1:8">
      <c r="A1657" s="345" t="s">
        <v>5873</v>
      </c>
      <c r="B1657" s="341" t="s">
        <v>5874</v>
      </c>
      <c r="C1657" s="311">
        <v>0</v>
      </c>
      <c r="D1657" s="312">
        <v>0</v>
      </c>
      <c r="E1657" s="311">
        <v>0</v>
      </c>
      <c r="F1657" s="312">
        <v>1</v>
      </c>
      <c r="G1657" s="304">
        <f t="shared" si="29"/>
        <v>0</v>
      </c>
      <c r="H1657" s="419">
        <v>1</v>
      </c>
    </row>
    <row r="1658" spans="1:8">
      <c r="A1658" s="345" t="s">
        <v>5415</v>
      </c>
      <c r="B1658" s="341" t="s">
        <v>5416</v>
      </c>
      <c r="C1658" s="311">
        <v>92</v>
      </c>
      <c r="D1658" s="312">
        <v>266.18181818181819</v>
      </c>
      <c r="E1658" s="311">
        <v>3719</v>
      </c>
      <c r="F1658" s="312">
        <v>1</v>
      </c>
      <c r="G1658" s="304">
        <f t="shared" si="29"/>
        <v>3811</v>
      </c>
      <c r="H1658" s="419">
        <v>267.18181818181819</v>
      </c>
    </row>
    <row r="1659" spans="1:8">
      <c r="A1659" s="307" t="s">
        <v>5875</v>
      </c>
      <c r="B1659" s="308" t="s">
        <v>5876</v>
      </c>
      <c r="C1659" s="311">
        <v>0</v>
      </c>
      <c r="D1659" s="312">
        <v>0</v>
      </c>
      <c r="E1659" s="311">
        <v>0</v>
      </c>
      <c r="F1659" s="312">
        <v>1.0909090909090908</v>
      </c>
      <c r="G1659" s="304">
        <f t="shared" si="29"/>
        <v>0</v>
      </c>
      <c r="H1659" s="419">
        <v>1.0909090909090908</v>
      </c>
    </row>
    <row r="1660" spans="1:8">
      <c r="A1660" s="324" t="s">
        <v>5877</v>
      </c>
      <c r="B1660" s="325" t="s">
        <v>5878</v>
      </c>
      <c r="C1660" s="311">
        <v>0</v>
      </c>
      <c r="D1660" s="312">
        <v>0</v>
      </c>
      <c r="E1660" s="311">
        <v>0</v>
      </c>
      <c r="F1660" s="312">
        <v>6396</v>
      </c>
      <c r="G1660" s="304">
        <f t="shared" si="29"/>
        <v>0</v>
      </c>
      <c r="H1660" s="419">
        <v>6396</v>
      </c>
    </row>
    <row r="1661" spans="1:8">
      <c r="A1661" s="345" t="s">
        <v>5879</v>
      </c>
      <c r="B1661" s="341" t="s">
        <v>5880</v>
      </c>
      <c r="C1661" s="311">
        <v>0</v>
      </c>
      <c r="D1661" s="312">
        <v>0</v>
      </c>
      <c r="E1661" s="311">
        <v>0</v>
      </c>
      <c r="F1661" s="312">
        <v>1</v>
      </c>
      <c r="G1661" s="304">
        <f t="shared" si="29"/>
        <v>0</v>
      </c>
      <c r="H1661" s="419">
        <v>1</v>
      </c>
    </row>
    <row r="1662" spans="1:8">
      <c r="A1662" s="345" t="s">
        <v>5881</v>
      </c>
      <c r="B1662" s="341" t="s">
        <v>5882</v>
      </c>
      <c r="C1662" s="311">
        <v>0</v>
      </c>
      <c r="D1662" s="312">
        <v>0</v>
      </c>
      <c r="E1662" s="311">
        <v>3</v>
      </c>
      <c r="F1662" s="312">
        <v>3.2727272727272725</v>
      </c>
      <c r="G1662" s="304">
        <f t="shared" si="29"/>
        <v>3</v>
      </c>
      <c r="H1662" s="419">
        <v>3.2727272727272725</v>
      </c>
    </row>
    <row r="1663" spans="1:8">
      <c r="A1663" s="324" t="s">
        <v>5883</v>
      </c>
      <c r="B1663" s="325" t="s">
        <v>5884</v>
      </c>
      <c r="C1663" s="311">
        <v>0</v>
      </c>
      <c r="D1663" s="312">
        <v>0</v>
      </c>
      <c r="E1663" s="311">
        <v>1</v>
      </c>
      <c r="F1663" s="312">
        <v>1.0909090909090908</v>
      </c>
      <c r="G1663" s="304">
        <f t="shared" si="29"/>
        <v>1</v>
      </c>
      <c r="H1663" s="419">
        <v>1.0909090909090908</v>
      </c>
    </row>
    <row r="1664" spans="1:8">
      <c r="A1664" s="473" t="s">
        <v>5885</v>
      </c>
      <c r="B1664" s="474" t="s">
        <v>5886</v>
      </c>
      <c r="C1664" s="311">
        <v>0</v>
      </c>
      <c r="D1664" s="312">
        <v>0</v>
      </c>
      <c r="E1664" s="311">
        <v>161</v>
      </c>
      <c r="F1664" s="312">
        <v>9.8181818181818183</v>
      </c>
      <c r="G1664" s="304">
        <f t="shared" si="29"/>
        <v>161</v>
      </c>
      <c r="H1664" s="419">
        <v>9.8181818181818183</v>
      </c>
    </row>
    <row r="1665" spans="1:8">
      <c r="A1665" s="324" t="s">
        <v>5887</v>
      </c>
      <c r="B1665" s="325" t="s">
        <v>5888</v>
      </c>
      <c r="C1665" s="311">
        <v>0</v>
      </c>
      <c r="D1665" s="312">
        <v>0</v>
      </c>
      <c r="E1665" s="311">
        <v>0</v>
      </c>
      <c r="F1665" s="312">
        <v>1.0909090909090908</v>
      </c>
      <c r="G1665" s="304">
        <f t="shared" si="29"/>
        <v>0</v>
      </c>
      <c r="H1665" s="419">
        <v>1.0909090909090908</v>
      </c>
    </row>
    <row r="1666" spans="1:8">
      <c r="A1666" s="447" t="s">
        <v>5889</v>
      </c>
      <c r="B1666" s="355" t="s">
        <v>5890</v>
      </c>
      <c r="C1666" s="311">
        <v>0</v>
      </c>
      <c r="D1666" s="312">
        <v>0</v>
      </c>
      <c r="E1666" s="311">
        <v>268</v>
      </c>
      <c r="F1666" s="312">
        <v>390.54545454545456</v>
      </c>
      <c r="G1666" s="304">
        <f t="shared" si="29"/>
        <v>268</v>
      </c>
      <c r="H1666" s="419">
        <v>390.54545454545456</v>
      </c>
    </row>
    <row r="1667" spans="1:8" ht="25.5">
      <c r="A1667" s="447" t="s">
        <v>5891</v>
      </c>
      <c r="B1667" s="355" t="s">
        <v>5892</v>
      </c>
      <c r="C1667" s="311">
        <v>0</v>
      </c>
      <c r="D1667" s="312">
        <v>0</v>
      </c>
      <c r="E1667" s="311">
        <v>1521</v>
      </c>
      <c r="F1667" s="312">
        <v>1.0909090909090908</v>
      </c>
      <c r="G1667" s="304">
        <f t="shared" si="29"/>
        <v>1521</v>
      </c>
      <c r="H1667" s="419">
        <v>1.0909090909090908</v>
      </c>
    </row>
    <row r="1668" spans="1:8">
      <c r="A1668" s="439" t="s">
        <v>5893</v>
      </c>
      <c r="B1668" s="319" t="s">
        <v>5894</v>
      </c>
      <c r="C1668" s="311">
        <v>0</v>
      </c>
      <c r="D1668" s="312">
        <v>0</v>
      </c>
      <c r="E1668" s="311">
        <v>1411</v>
      </c>
      <c r="F1668" s="312">
        <v>604.36363636363637</v>
      </c>
      <c r="G1668" s="304">
        <f t="shared" si="29"/>
        <v>1411</v>
      </c>
      <c r="H1668" s="419">
        <v>604.36363636363637</v>
      </c>
    </row>
    <row r="1669" spans="1:8">
      <c r="A1669" s="447" t="s">
        <v>5895</v>
      </c>
      <c r="B1669" s="355" t="s">
        <v>5896</v>
      </c>
      <c r="C1669" s="311">
        <v>0</v>
      </c>
      <c r="D1669" s="312">
        <v>0</v>
      </c>
      <c r="E1669" s="311">
        <v>67</v>
      </c>
      <c r="F1669" s="312">
        <v>2908.3636363636365</v>
      </c>
      <c r="G1669" s="304">
        <f t="shared" si="29"/>
        <v>67</v>
      </c>
      <c r="H1669" s="419">
        <v>2908.3636363636365</v>
      </c>
    </row>
    <row r="1670" spans="1:8">
      <c r="A1670" s="447" t="s">
        <v>5897</v>
      </c>
      <c r="B1670" s="355" t="s">
        <v>5898</v>
      </c>
      <c r="C1670" s="311">
        <v>0</v>
      </c>
      <c r="D1670" s="312">
        <v>0</v>
      </c>
      <c r="E1670" s="311">
        <v>5</v>
      </c>
      <c r="F1670" s="312">
        <v>2773.090909090909</v>
      </c>
      <c r="G1670" s="304">
        <f t="shared" si="29"/>
        <v>5</v>
      </c>
      <c r="H1670" s="419">
        <v>2773.090909090909</v>
      </c>
    </row>
    <row r="1671" spans="1:8" ht="25.5">
      <c r="A1671" s="447" t="s">
        <v>5899</v>
      </c>
      <c r="B1671" s="355" t="s">
        <v>5900</v>
      </c>
      <c r="C1671" s="311">
        <v>0</v>
      </c>
      <c r="D1671" s="312">
        <v>0</v>
      </c>
      <c r="E1671" s="311">
        <v>25</v>
      </c>
      <c r="F1671" s="312">
        <v>91.63636363636364</v>
      </c>
      <c r="G1671" s="304">
        <f t="shared" si="29"/>
        <v>25</v>
      </c>
      <c r="H1671" s="419">
        <v>91.63636363636364</v>
      </c>
    </row>
    <row r="1672" spans="1:8" ht="25.5">
      <c r="A1672" s="447" t="s">
        <v>5901</v>
      </c>
      <c r="B1672" s="355" t="s">
        <v>5902</v>
      </c>
      <c r="C1672" s="311">
        <v>0</v>
      </c>
      <c r="D1672" s="312">
        <v>0</v>
      </c>
      <c r="E1672" s="311">
        <v>156</v>
      </c>
      <c r="F1672" s="312">
        <v>12</v>
      </c>
      <c r="G1672" s="304">
        <f t="shared" si="29"/>
        <v>156</v>
      </c>
      <c r="H1672" s="419">
        <v>12</v>
      </c>
    </row>
    <row r="1673" spans="1:8" ht="12.75" customHeight="1">
      <c r="A1673" s="470" t="s">
        <v>5903</v>
      </c>
      <c r="B1673" s="355" t="s">
        <v>5904</v>
      </c>
      <c r="C1673" s="311">
        <v>0</v>
      </c>
      <c r="D1673" s="312">
        <v>0</v>
      </c>
      <c r="E1673" s="311">
        <v>348</v>
      </c>
      <c r="F1673" s="312">
        <v>46.909090909090907</v>
      </c>
      <c r="G1673" s="304">
        <f t="shared" si="29"/>
        <v>348</v>
      </c>
      <c r="H1673" s="419">
        <v>46.909090909090907</v>
      </c>
    </row>
    <row r="1674" spans="1:8" ht="26.25" customHeight="1">
      <c r="A1674" s="324" t="s">
        <v>5422</v>
      </c>
      <c r="B1674" s="325" t="s">
        <v>5423</v>
      </c>
      <c r="C1674" s="311">
        <v>0</v>
      </c>
      <c r="D1674" s="312">
        <v>3</v>
      </c>
      <c r="E1674" s="311">
        <v>7955</v>
      </c>
      <c r="F1674" s="312">
        <v>317.45454545454544</v>
      </c>
      <c r="G1674" s="304">
        <f t="shared" si="29"/>
        <v>7955</v>
      </c>
      <c r="H1674" s="419">
        <v>320.45454545454544</v>
      </c>
    </row>
    <row r="1675" spans="1:8">
      <c r="A1675" s="447" t="s">
        <v>5905</v>
      </c>
      <c r="B1675" s="355" t="s">
        <v>5762</v>
      </c>
      <c r="C1675" s="311">
        <v>0</v>
      </c>
      <c r="D1675" s="312">
        <v>0</v>
      </c>
      <c r="E1675" s="311">
        <v>0</v>
      </c>
      <c r="F1675" s="312">
        <v>857.4545454545455</v>
      </c>
      <c r="G1675" s="304">
        <f t="shared" si="29"/>
        <v>0</v>
      </c>
      <c r="H1675" s="419">
        <v>857.4545454545455</v>
      </c>
    </row>
    <row r="1676" spans="1:8">
      <c r="A1676" s="331" t="s">
        <v>5426</v>
      </c>
      <c r="B1676" s="474" t="s">
        <v>5427</v>
      </c>
      <c r="C1676" s="311">
        <v>0</v>
      </c>
      <c r="D1676" s="312">
        <v>0</v>
      </c>
      <c r="E1676" s="311">
        <v>1</v>
      </c>
      <c r="F1676" s="312">
        <v>16577.454545454544</v>
      </c>
      <c r="G1676" s="304">
        <f t="shared" si="29"/>
        <v>1</v>
      </c>
      <c r="H1676" s="419">
        <v>16577.454545454544</v>
      </c>
    </row>
    <row r="1677" spans="1:8">
      <c r="A1677" s="447" t="s">
        <v>5430</v>
      </c>
      <c r="B1677" s="355" t="s">
        <v>5431</v>
      </c>
      <c r="C1677" s="311">
        <v>0</v>
      </c>
      <c r="D1677" s="312">
        <v>0</v>
      </c>
      <c r="E1677" s="311">
        <v>222</v>
      </c>
      <c r="F1677" s="312">
        <v>64.36363636363636</v>
      </c>
      <c r="G1677" s="304">
        <f t="shared" si="29"/>
        <v>222</v>
      </c>
      <c r="H1677" s="419">
        <v>64.36363636363636</v>
      </c>
    </row>
    <row r="1678" spans="1:8">
      <c r="A1678" s="447" t="s">
        <v>5622</v>
      </c>
      <c r="B1678" s="355" t="s">
        <v>5623</v>
      </c>
      <c r="C1678" s="311">
        <v>0</v>
      </c>
      <c r="D1678" s="312">
        <v>0</v>
      </c>
      <c r="E1678" s="311">
        <v>20</v>
      </c>
      <c r="F1678" s="312">
        <v>6.545454545454545</v>
      </c>
      <c r="G1678" s="304">
        <f t="shared" si="29"/>
        <v>20</v>
      </c>
      <c r="H1678" s="419">
        <v>6.545454545454545</v>
      </c>
    </row>
    <row r="1679" spans="1:8" ht="25.5">
      <c r="A1679" s="447" t="s">
        <v>3112</v>
      </c>
      <c r="B1679" s="426" t="s">
        <v>3108</v>
      </c>
      <c r="C1679" s="311">
        <v>0</v>
      </c>
      <c r="D1679" s="312">
        <v>0</v>
      </c>
      <c r="E1679" s="311">
        <v>1702</v>
      </c>
      <c r="F1679" s="312">
        <v>687.27272727272725</v>
      </c>
      <c r="G1679" s="304">
        <f t="shared" si="29"/>
        <v>1702</v>
      </c>
      <c r="H1679" s="419">
        <v>687.27272727272725</v>
      </c>
    </row>
    <row r="1680" spans="1:8" ht="25.5">
      <c r="A1680" s="447" t="s">
        <v>5626</v>
      </c>
      <c r="B1680" s="355" t="s">
        <v>5906</v>
      </c>
      <c r="C1680" s="311">
        <v>0</v>
      </c>
      <c r="D1680" s="312">
        <v>0</v>
      </c>
      <c r="E1680" s="311">
        <v>4</v>
      </c>
      <c r="F1680" s="312">
        <v>73.090909090909093</v>
      </c>
      <c r="G1680" s="304">
        <f t="shared" si="29"/>
        <v>4</v>
      </c>
      <c r="H1680" s="419">
        <v>73.090909090909093</v>
      </c>
    </row>
    <row r="1681" spans="1:8">
      <c r="A1681" s="447" t="s">
        <v>5438</v>
      </c>
      <c r="B1681" s="355" t="s">
        <v>5439</v>
      </c>
      <c r="C1681" s="311">
        <v>0</v>
      </c>
      <c r="D1681" s="312">
        <v>0</v>
      </c>
      <c r="E1681" s="311">
        <v>72</v>
      </c>
      <c r="F1681" s="312">
        <v>4122.545454545455</v>
      </c>
      <c r="G1681" s="304">
        <f t="shared" si="29"/>
        <v>72</v>
      </c>
      <c r="H1681" s="419">
        <v>4122.545454545455</v>
      </c>
    </row>
    <row r="1682" spans="1:8">
      <c r="A1682" s="447" t="s">
        <v>5440</v>
      </c>
      <c r="B1682" s="355" t="s">
        <v>5441</v>
      </c>
      <c r="C1682" s="311">
        <v>0</v>
      </c>
      <c r="D1682" s="312">
        <v>0</v>
      </c>
      <c r="E1682" s="311">
        <v>13</v>
      </c>
      <c r="F1682" s="312">
        <v>4.3636363636363633</v>
      </c>
      <c r="G1682" s="304">
        <f t="shared" si="29"/>
        <v>13</v>
      </c>
      <c r="H1682" s="419">
        <v>4.3636363636363633</v>
      </c>
    </row>
    <row r="1683" spans="1:8">
      <c r="A1683" s="447" t="s">
        <v>5632</v>
      </c>
      <c r="B1683" s="355" t="s">
        <v>5445</v>
      </c>
      <c r="C1683" s="311">
        <v>0</v>
      </c>
      <c r="D1683" s="312">
        <v>0</v>
      </c>
      <c r="E1683" s="311">
        <v>211</v>
      </c>
      <c r="F1683" s="312">
        <v>124.36363636363636</v>
      </c>
      <c r="G1683" s="304">
        <f t="shared" si="29"/>
        <v>211</v>
      </c>
      <c r="H1683" s="419">
        <v>124.36363636363636</v>
      </c>
    </row>
    <row r="1684" spans="1:8">
      <c r="A1684" s="336" t="s">
        <v>5907</v>
      </c>
      <c r="B1684" s="337" t="s">
        <v>5908</v>
      </c>
      <c r="C1684" s="311">
        <v>5</v>
      </c>
      <c r="D1684" s="312">
        <v>14</v>
      </c>
      <c r="E1684" s="311">
        <v>0</v>
      </c>
      <c r="F1684" s="312">
        <v>4.3636363636363633</v>
      </c>
      <c r="G1684" s="304">
        <f t="shared" ref="G1684:G1747" si="30">C1684+E1684</f>
        <v>5</v>
      </c>
      <c r="H1684" s="419">
        <v>18.363636363636363</v>
      </c>
    </row>
    <row r="1685" spans="1:8">
      <c r="A1685" s="447" t="s">
        <v>5909</v>
      </c>
      <c r="B1685" s="426" t="s">
        <v>5910</v>
      </c>
      <c r="C1685" s="311">
        <v>4</v>
      </c>
      <c r="D1685" s="312">
        <v>13.09090909090909</v>
      </c>
      <c r="E1685" s="311">
        <v>0</v>
      </c>
      <c r="F1685" s="312">
        <v>340.36363636363637</v>
      </c>
      <c r="G1685" s="304">
        <f t="shared" si="30"/>
        <v>4</v>
      </c>
      <c r="H1685" s="419">
        <v>353.45454545454544</v>
      </c>
    </row>
    <row r="1686" spans="1:8">
      <c r="A1686" s="447" t="s">
        <v>5911</v>
      </c>
      <c r="B1686" s="355" t="s">
        <v>5912</v>
      </c>
      <c r="C1686" s="311">
        <v>49</v>
      </c>
      <c r="D1686" s="312">
        <v>36</v>
      </c>
      <c r="E1686" s="311">
        <v>0</v>
      </c>
      <c r="F1686" s="312">
        <v>1</v>
      </c>
      <c r="G1686" s="304">
        <f t="shared" si="30"/>
        <v>49</v>
      </c>
      <c r="H1686" s="419">
        <v>37</v>
      </c>
    </row>
    <row r="1687" spans="1:8">
      <c r="A1687" s="447" t="s">
        <v>5913</v>
      </c>
      <c r="B1687" s="355" t="s">
        <v>5914</v>
      </c>
      <c r="C1687" s="311">
        <v>57</v>
      </c>
      <c r="D1687" s="312">
        <v>170.18181818181819</v>
      </c>
      <c r="E1687" s="311">
        <v>2021</v>
      </c>
      <c r="F1687" s="312">
        <v>1</v>
      </c>
      <c r="G1687" s="304">
        <f t="shared" si="30"/>
        <v>2078</v>
      </c>
      <c r="H1687" s="419">
        <v>171.18181818181819</v>
      </c>
    </row>
    <row r="1688" spans="1:8">
      <c r="A1688" s="447" t="s">
        <v>5915</v>
      </c>
      <c r="B1688" s="426" t="s">
        <v>5916</v>
      </c>
      <c r="C1688" s="311">
        <v>0</v>
      </c>
      <c r="D1688" s="312">
        <v>0</v>
      </c>
      <c r="E1688" s="311">
        <v>1989</v>
      </c>
      <c r="F1688" s="312">
        <v>1</v>
      </c>
      <c r="G1688" s="304">
        <f t="shared" si="30"/>
        <v>1989</v>
      </c>
      <c r="H1688" s="419">
        <v>1</v>
      </c>
    </row>
    <row r="1689" spans="1:8">
      <c r="A1689" s="447" t="s">
        <v>5917</v>
      </c>
      <c r="B1689" s="355" t="s">
        <v>5918</v>
      </c>
      <c r="C1689" s="311">
        <v>0</v>
      </c>
      <c r="D1689" s="312">
        <v>0</v>
      </c>
      <c r="E1689" s="311">
        <v>7</v>
      </c>
      <c r="F1689" s="312">
        <v>4003.6363636363635</v>
      </c>
      <c r="G1689" s="304">
        <f t="shared" si="30"/>
        <v>7</v>
      </c>
      <c r="H1689" s="419">
        <v>4003.6363636363635</v>
      </c>
    </row>
    <row r="1690" spans="1:8">
      <c r="A1690" s="447" t="s">
        <v>5919</v>
      </c>
      <c r="B1690" s="355" t="s">
        <v>5920</v>
      </c>
      <c r="C1690" s="311">
        <v>0</v>
      </c>
      <c r="D1690" s="312">
        <v>0</v>
      </c>
      <c r="E1690" s="311">
        <v>2</v>
      </c>
      <c r="F1690" s="312">
        <v>3985.090909090909</v>
      </c>
      <c r="G1690" s="304">
        <f t="shared" si="30"/>
        <v>2</v>
      </c>
      <c r="H1690" s="419">
        <v>3985.090909090909</v>
      </c>
    </row>
    <row r="1691" spans="1:8">
      <c r="A1691" s="447" t="s">
        <v>5921</v>
      </c>
      <c r="B1691" s="355" t="s">
        <v>5922</v>
      </c>
      <c r="C1691" s="311">
        <v>0</v>
      </c>
      <c r="D1691" s="312">
        <v>0</v>
      </c>
      <c r="E1691" s="311">
        <v>2084</v>
      </c>
      <c r="F1691" s="312">
        <v>10.909090909090908</v>
      </c>
      <c r="G1691" s="304">
        <f t="shared" si="30"/>
        <v>2084</v>
      </c>
      <c r="H1691" s="419">
        <v>10.909090909090908</v>
      </c>
    </row>
    <row r="1692" spans="1:8" ht="25.5">
      <c r="A1692" s="447" t="s">
        <v>5458</v>
      </c>
      <c r="B1692" s="355" t="s">
        <v>5459</v>
      </c>
      <c r="C1692" s="311">
        <v>0</v>
      </c>
      <c r="D1692" s="312">
        <v>0</v>
      </c>
      <c r="E1692" s="311">
        <v>26</v>
      </c>
      <c r="F1692" s="312">
        <v>1.0909090909090908</v>
      </c>
      <c r="G1692" s="304">
        <f t="shared" si="30"/>
        <v>26</v>
      </c>
      <c r="H1692" s="419">
        <v>1.0909090909090908</v>
      </c>
    </row>
    <row r="1693" spans="1:8">
      <c r="A1693" s="472" t="s">
        <v>5466</v>
      </c>
      <c r="B1693" s="426" t="s">
        <v>5642</v>
      </c>
      <c r="C1693" s="311">
        <v>0</v>
      </c>
      <c r="D1693" s="312">
        <v>0</v>
      </c>
      <c r="E1693" s="311">
        <v>170</v>
      </c>
      <c r="F1693" s="312">
        <v>4180.363636363636</v>
      </c>
      <c r="G1693" s="304">
        <f t="shared" si="30"/>
        <v>170</v>
      </c>
      <c r="H1693" s="419">
        <v>4180.363636363636</v>
      </c>
    </row>
    <row r="1694" spans="1:8">
      <c r="A1694" s="472" t="s">
        <v>5645</v>
      </c>
      <c r="B1694" s="426" t="s">
        <v>5646</v>
      </c>
      <c r="C1694" s="311">
        <v>0</v>
      </c>
      <c r="D1694" s="312">
        <v>0</v>
      </c>
      <c r="E1694" s="311">
        <v>0</v>
      </c>
      <c r="F1694" s="312">
        <v>56.727272727272734</v>
      </c>
      <c r="G1694" s="304">
        <f t="shared" si="30"/>
        <v>0</v>
      </c>
      <c r="H1694" s="419">
        <v>56.727272727272734</v>
      </c>
    </row>
    <row r="1695" spans="1:8">
      <c r="A1695" s="447" t="s">
        <v>5923</v>
      </c>
      <c r="B1695" s="355" t="s">
        <v>5924</v>
      </c>
      <c r="C1695" s="311">
        <v>0</v>
      </c>
      <c r="D1695" s="312">
        <v>1.0909090909090908</v>
      </c>
      <c r="E1695" s="311">
        <v>5</v>
      </c>
      <c r="F1695" s="312">
        <v>292.36363636363637</v>
      </c>
      <c r="G1695" s="304">
        <f t="shared" si="30"/>
        <v>5</v>
      </c>
      <c r="H1695" s="419">
        <v>293.45454545454544</v>
      </c>
    </row>
    <row r="1696" spans="1:8">
      <c r="A1696" s="345" t="s">
        <v>5476</v>
      </c>
      <c r="B1696" s="337" t="s">
        <v>5647</v>
      </c>
      <c r="C1696" s="311">
        <v>372</v>
      </c>
      <c r="D1696" s="312">
        <v>386.18181818181813</v>
      </c>
      <c r="E1696" s="311">
        <v>6377</v>
      </c>
      <c r="F1696" s="312">
        <v>1</v>
      </c>
      <c r="G1696" s="304">
        <f t="shared" si="30"/>
        <v>6749</v>
      </c>
      <c r="H1696" s="419">
        <v>387.18181818181813</v>
      </c>
    </row>
    <row r="1697" spans="1:8" ht="12.75" customHeight="1">
      <c r="A1697" s="447" t="s">
        <v>5480</v>
      </c>
      <c r="B1697" s="355" t="s">
        <v>5481</v>
      </c>
      <c r="C1697" s="311">
        <v>0</v>
      </c>
      <c r="D1697" s="312">
        <v>0</v>
      </c>
      <c r="E1697" s="311">
        <v>89</v>
      </c>
      <c r="F1697" s="312">
        <v>14.181818181818183</v>
      </c>
      <c r="G1697" s="304">
        <f t="shared" si="30"/>
        <v>89</v>
      </c>
      <c r="H1697" s="419">
        <v>14.181818181818183</v>
      </c>
    </row>
    <row r="1698" spans="1:8">
      <c r="A1698" s="439" t="s">
        <v>5652</v>
      </c>
      <c r="B1698" s="352" t="s">
        <v>5925</v>
      </c>
      <c r="C1698" s="311">
        <v>0</v>
      </c>
      <c r="D1698" s="312">
        <v>0</v>
      </c>
      <c r="E1698" s="311">
        <v>481</v>
      </c>
      <c r="F1698" s="312">
        <v>3974.181818181818</v>
      </c>
      <c r="G1698" s="304">
        <f t="shared" si="30"/>
        <v>481</v>
      </c>
      <c r="H1698" s="419">
        <v>3974.181818181818</v>
      </c>
    </row>
    <row r="1699" spans="1:8">
      <c r="A1699" s="447" t="s">
        <v>5482</v>
      </c>
      <c r="B1699" s="426" t="s">
        <v>5483</v>
      </c>
      <c r="C1699" s="311">
        <v>0</v>
      </c>
      <c r="D1699" s="312">
        <v>0</v>
      </c>
      <c r="E1699" s="311">
        <v>0</v>
      </c>
      <c r="F1699" s="312">
        <v>209.45454545454544</v>
      </c>
      <c r="G1699" s="304">
        <f t="shared" si="30"/>
        <v>0</v>
      </c>
      <c r="H1699" s="419">
        <v>209.45454545454544</v>
      </c>
    </row>
    <row r="1700" spans="1:8">
      <c r="A1700" s="470" t="s">
        <v>5660</v>
      </c>
      <c r="B1700" s="355" t="s">
        <v>5487</v>
      </c>
      <c r="C1700" s="311">
        <v>0</v>
      </c>
      <c r="D1700" s="312">
        <v>0</v>
      </c>
      <c r="E1700" s="311">
        <v>265</v>
      </c>
      <c r="F1700" s="312">
        <v>1249.090909090909</v>
      </c>
      <c r="G1700" s="304">
        <f t="shared" si="30"/>
        <v>265</v>
      </c>
      <c r="H1700" s="419">
        <v>1249.090909090909</v>
      </c>
    </row>
    <row r="1701" spans="1:8" ht="27.75" customHeight="1">
      <c r="A1701" s="447" t="s">
        <v>5492</v>
      </c>
      <c r="B1701" s="355" t="s">
        <v>5493</v>
      </c>
      <c r="C1701" s="311">
        <v>0</v>
      </c>
      <c r="D1701" s="312">
        <v>0</v>
      </c>
      <c r="E1701" s="311">
        <v>5</v>
      </c>
      <c r="F1701" s="312">
        <v>1</v>
      </c>
      <c r="G1701" s="304">
        <f t="shared" si="30"/>
        <v>5</v>
      </c>
      <c r="H1701" s="419">
        <v>1</v>
      </c>
    </row>
    <row r="1702" spans="1:8">
      <c r="A1702" s="447" t="s">
        <v>5494</v>
      </c>
      <c r="B1702" s="355" t="s">
        <v>5495</v>
      </c>
      <c r="C1702" s="311">
        <v>0</v>
      </c>
      <c r="D1702" s="312">
        <v>0</v>
      </c>
      <c r="E1702" s="311">
        <v>33</v>
      </c>
      <c r="F1702" s="312">
        <v>516</v>
      </c>
      <c r="G1702" s="304">
        <f t="shared" si="30"/>
        <v>33</v>
      </c>
      <c r="H1702" s="419">
        <v>516</v>
      </c>
    </row>
    <row r="1703" spans="1:8" ht="25.5">
      <c r="A1703" s="447" t="s">
        <v>5496</v>
      </c>
      <c r="B1703" s="355" t="s">
        <v>5662</v>
      </c>
      <c r="C1703" s="311">
        <v>0</v>
      </c>
      <c r="D1703" s="312">
        <v>0</v>
      </c>
      <c r="E1703" s="311">
        <v>6</v>
      </c>
      <c r="F1703" s="312">
        <v>6.545454545454545</v>
      </c>
      <c r="G1703" s="304">
        <f t="shared" si="30"/>
        <v>6</v>
      </c>
      <c r="H1703" s="419">
        <v>6.545454545454545</v>
      </c>
    </row>
    <row r="1704" spans="1:8" ht="25.5">
      <c r="A1704" s="307" t="s">
        <v>5498</v>
      </c>
      <c r="B1704" s="320" t="s">
        <v>5499</v>
      </c>
      <c r="C1704" s="311">
        <v>0</v>
      </c>
      <c r="D1704" s="312">
        <v>0</v>
      </c>
      <c r="E1704" s="311">
        <v>5</v>
      </c>
      <c r="F1704" s="312">
        <v>67.63636363636364</v>
      </c>
      <c r="G1704" s="304">
        <f t="shared" si="30"/>
        <v>5</v>
      </c>
      <c r="H1704" s="419">
        <v>67.63636363636364</v>
      </c>
    </row>
    <row r="1705" spans="1:8" ht="25.5">
      <c r="A1705" s="447" t="s">
        <v>5500</v>
      </c>
      <c r="B1705" s="355" t="s">
        <v>5501</v>
      </c>
      <c r="C1705" s="311">
        <v>0</v>
      </c>
      <c r="D1705" s="312">
        <v>2.1818181818181817</v>
      </c>
      <c r="E1705" s="311">
        <v>4</v>
      </c>
      <c r="F1705" s="312">
        <v>14.181818181818183</v>
      </c>
      <c r="G1705" s="304">
        <f t="shared" si="30"/>
        <v>4</v>
      </c>
      <c r="H1705" s="419">
        <v>16.363636363636367</v>
      </c>
    </row>
    <row r="1706" spans="1:8" ht="15" customHeight="1">
      <c r="A1706" s="447" t="s">
        <v>5502</v>
      </c>
      <c r="B1706" s="355" t="s">
        <v>5503</v>
      </c>
      <c r="C1706" s="311">
        <v>0</v>
      </c>
      <c r="D1706" s="312">
        <v>262.90909090909093</v>
      </c>
      <c r="E1706" s="311">
        <v>200</v>
      </c>
      <c r="F1706" s="312">
        <v>10.909090909090908</v>
      </c>
      <c r="G1706" s="304">
        <f t="shared" si="30"/>
        <v>200</v>
      </c>
      <c r="H1706" s="419">
        <v>273.81818181818187</v>
      </c>
    </row>
    <row r="1707" spans="1:8" ht="25.5">
      <c r="A1707" s="447" t="s">
        <v>5504</v>
      </c>
      <c r="B1707" s="355" t="s">
        <v>5663</v>
      </c>
      <c r="C1707" s="311">
        <v>0</v>
      </c>
      <c r="D1707" s="312">
        <v>2.1818181818181817</v>
      </c>
      <c r="E1707" s="311">
        <v>0</v>
      </c>
      <c r="F1707" s="312">
        <v>7.6363636363636367</v>
      </c>
      <c r="G1707" s="304">
        <f t="shared" si="30"/>
        <v>0</v>
      </c>
      <c r="H1707" s="419">
        <v>9.8181818181818183</v>
      </c>
    </row>
    <row r="1708" spans="1:8" ht="25.5">
      <c r="A1708" s="307" t="s">
        <v>5506</v>
      </c>
      <c r="B1708" s="320" t="s">
        <v>5507</v>
      </c>
      <c r="C1708" s="311">
        <v>0</v>
      </c>
      <c r="D1708" s="312">
        <v>0</v>
      </c>
      <c r="E1708" s="311">
        <v>0</v>
      </c>
      <c r="F1708" s="312">
        <v>429.81818181818187</v>
      </c>
      <c r="G1708" s="304">
        <f t="shared" si="30"/>
        <v>0</v>
      </c>
      <c r="H1708" s="419">
        <v>429.81818181818187</v>
      </c>
    </row>
    <row r="1709" spans="1:8" ht="25.5">
      <c r="A1709" s="307" t="s">
        <v>5666</v>
      </c>
      <c r="B1709" s="308" t="s">
        <v>5667</v>
      </c>
      <c r="C1709" s="311">
        <v>0</v>
      </c>
      <c r="D1709" s="312">
        <v>0</v>
      </c>
      <c r="E1709" s="311">
        <v>3</v>
      </c>
      <c r="F1709" s="312">
        <v>1</v>
      </c>
      <c r="G1709" s="304">
        <f t="shared" si="30"/>
        <v>3</v>
      </c>
      <c r="H1709" s="419">
        <v>1</v>
      </c>
    </row>
    <row r="1710" spans="1:8" ht="25.5">
      <c r="A1710" s="307" t="s">
        <v>5508</v>
      </c>
      <c r="B1710" s="308" t="s">
        <v>5509</v>
      </c>
      <c r="C1710" s="311">
        <v>0</v>
      </c>
      <c r="D1710" s="312">
        <v>220</v>
      </c>
      <c r="E1710" s="311">
        <v>9567</v>
      </c>
      <c r="F1710" s="312">
        <v>5.4545454545454541</v>
      </c>
      <c r="G1710" s="304">
        <f t="shared" si="30"/>
        <v>9567</v>
      </c>
      <c r="H1710" s="419">
        <v>225.45454545454547</v>
      </c>
    </row>
    <row r="1711" spans="1:8" ht="25.5">
      <c r="A1711" s="324" t="s">
        <v>5668</v>
      </c>
      <c r="B1711" s="352" t="s">
        <v>5669</v>
      </c>
      <c r="C1711" s="311">
        <v>0</v>
      </c>
      <c r="D1711" s="312">
        <v>0</v>
      </c>
      <c r="E1711" s="311">
        <v>0</v>
      </c>
      <c r="F1711" s="312">
        <v>2.1818181818181817</v>
      </c>
      <c r="G1711" s="304">
        <f t="shared" si="30"/>
        <v>0</v>
      </c>
      <c r="H1711" s="419">
        <v>2.1818181818181817</v>
      </c>
    </row>
    <row r="1712" spans="1:8" ht="28.5" customHeight="1">
      <c r="A1712" s="447" t="s">
        <v>5510</v>
      </c>
      <c r="B1712" s="355" t="s">
        <v>5511</v>
      </c>
      <c r="C1712" s="311">
        <v>0</v>
      </c>
      <c r="D1712" s="312">
        <v>0</v>
      </c>
      <c r="E1712" s="311">
        <v>1</v>
      </c>
      <c r="F1712" s="312">
        <v>17413.090909090908</v>
      </c>
      <c r="G1712" s="304">
        <f t="shared" si="30"/>
        <v>1</v>
      </c>
      <c r="H1712" s="419">
        <v>17413.090909090908</v>
      </c>
    </row>
    <row r="1713" spans="1:8" ht="24.75" customHeight="1">
      <c r="A1713" s="307" t="s">
        <v>5512</v>
      </c>
      <c r="B1713" s="308" t="s">
        <v>5513</v>
      </c>
      <c r="C1713" s="311">
        <v>0</v>
      </c>
      <c r="D1713" s="312">
        <v>0</v>
      </c>
      <c r="E1713" s="311">
        <v>5058</v>
      </c>
      <c r="F1713" s="312">
        <v>1</v>
      </c>
      <c r="G1713" s="304">
        <f t="shared" si="30"/>
        <v>5058</v>
      </c>
      <c r="H1713" s="419">
        <v>1</v>
      </c>
    </row>
    <row r="1714" spans="1:8" ht="25.5">
      <c r="A1714" s="447" t="s">
        <v>5514</v>
      </c>
      <c r="B1714" s="355" t="s">
        <v>5515</v>
      </c>
      <c r="C1714" s="311">
        <v>0</v>
      </c>
      <c r="D1714" s="312">
        <v>0</v>
      </c>
      <c r="E1714" s="311">
        <v>33</v>
      </c>
      <c r="F1714" s="312">
        <v>3.2727272727272725</v>
      </c>
      <c r="G1714" s="304">
        <f t="shared" si="30"/>
        <v>33</v>
      </c>
      <c r="H1714" s="419">
        <v>3.2727272727272725</v>
      </c>
    </row>
    <row r="1715" spans="1:8" ht="25.5">
      <c r="A1715" s="307" t="s">
        <v>5518</v>
      </c>
      <c r="B1715" s="308" t="s">
        <v>5519</v>
      </c>
      <c r="C1715" s="311">
        <v>0</v>
      </c>
      <c r="D1715" s="312">
        <v>0</v>
      </c>
      <c r="E1715" s="311">
        <v>8</v>
      </c>
      <c r="F1715" s="312">
        <v>9088.363636363636</v>
      </c>
      <c r="G1715" s="304">
        <f t="shared" si="30"/>
        <v>8</v>
      </c>
      <c r="H1715" s="419">
        <v>9088.363636363636</v>
      </c>
    </row>
    <row r="1716" spans="1:8" ht="25.5">
      <c r="A1716" s="447" t="s">
        <v>5520</v>
      </c>
      <c r="B1716" s="355" t="s">
        <v>5521</v>
      </c>
      <c r="C1716" s="311">
        <v>0</v>
      </c>
      <c r="D1716" s="312">
        <v>0</v>
      </c>
      <c r="E1716" s="311">
        <v>2517</v>
      </c>
      <c r="F1716" s="312">
        <v>55.63636363636364</v>
      </c>
      <c r="G1716" s="304">
        <f t="shared" si="30"/>
        <v>2517</v>
      </c>
      <c r="H1716" s="419">
        <v>55.63636363636364</v>
      </c>
    </row>
    <row r="1717" spans="1:8" ht="25.5">
      <c r="A1717" s="307" t="s">
        <v>5522</v>
      </c>
      <c r="B1717" s="308" t="s">
        <v>5523</v>
      </c>
      <c r="C1717" s="311">
        <v>0</v>
      </c>
      <c r="D1717" s="312">
        <v>2.1818181818181817</v>
      </c>
      <c r="E1717" s="311">
        <v>8632</v>
      </c>
      <c r="F1717" s="312">
        <v>66.545454545454547</v>
      </c>
      <c r="G1717" s="304">
        <f t="shared" si="30"/>
        <v>8632</v>
      </c>
      <c r="H1717" s="419">
        <v>68.727272727272734</v>
      </c>
    </row>
    <row r="1718" spans="1:8" ht="25.5">
      <c r="A1718" s="447" t="s">
        <v>2740</v>
      </c>
      <c r="B1718" s="341" t="s">
        <v>5524</v>
      </c>
      <c r="C1718" s="311">
        <v>0</v>
      </c>
      <c r="D1718" s="312">
        <v>0</v>
      </c>
      <c r="E1718" s="311">
        <v>4936</v>
      </c>
      <c r="F1718" s="312">
        <v>4645.090909090909</v>
      </c>
      <c r="G1718" s="304">
        <f t="shared" si="30"/>
        <v>4936</v>
      </c>
      <c r="H1718" s="419">
        <v>4645.090909090909</v>
      </c>
    </row>
    <row r="1719" spans="1:8" ht="25.5">
      <c r="A1719" s="437" t="s">
        <v>5527</v>
      </c>
      <c r="B1719" s="455" t="s">
        <v>5528</v>
      </c>
      <c r="C1719" s="311">
        <v>0</v>
      </c>
      <c r="D1719" s="312">
        <v>2.1818181818181817</v>
      </c>
      <c r="E1719" s="311">
        <v>3784</v>
      </c>
      <c r="F1719" s="312">
        <v>14145.81818181818</v>
      </c>
      <c r="G1719" s="304">
        <f t="shared" si="30"/>
        <v>3784</v>
      </c>
      <c r="H1719" s="419">
        <v>14147.999999999998</v>
      </c>
    </row>
    <row r="1720" spans="1:8" ht="25.5">
      <c r="A1720" s="331" t="s">
        <v>5529</v>
      </c>
      <c r="B1720" s="474" t="s">
        <v>5530</v>
      </c>
      <c r="C1720" s="311">
        <v>0</v>
      </c>
      <c r="D1720" s="312">
        <v>0</v>
      </c>
      <c r="E1720" s="311">
        <v>0</v>
      </c>
      <c r="F1720" s="312">
        <v>9016.363636363636</v>
      </c>
      <c r="G1720" s="304">
        <f t="shared" si="30"/>
        <v>0</v>
      </c>
      <c r="H1720" s="419">
        <v>9016.363636363636</v>
      </c>
    </row>
    <row r="1721" spans="1:8">
      <c r="A1721" s="324" t="s">
        <v>5531</v>
      </c>
      <c r="B1721" s="352" t="s">
        <v>5532</v>
      </c>
      <c r="C1721" s="311">
        <v>0</v>
      </c>
      <c r="D1721" s="312">
        <v>0</v>
      </c>
      <c r="E1721" s="311">
        <v>2</v>
      </c>
      <c r="F1721" s="312">
        <v>7357.0909090909099</v>
      </c>
      <c r="G1721" s="304">
        <f t="shared" si="30"/>
        <v>2</v>
      </c>
      <c r="H1721" s="419">
        <v>7357.0909090909099</v>
      </c>
    </row>
    <row r="1722" spans="1:8">
      <c r="A1722" s="470" t="s">
        <v>5533</v>
      </c>
      <c r="B1722" s="341" t="s">
        <v>5534</v>
      </c>
      <c r="C1722" s="311">
        <v>0</v>
      </c>
      <c r="D1722" s="312">
        <v>0</v>
      </c>
      <c r="E1722" s="311">
        <v>0</v>
      </c>
      <c r="F1722" s="312">
        <v>2.1818181818181817</v>
      </c>
      <c r="G1722" s="304">
        <f t="shared" si="30"/>
        <v>0</v>
      </c>
      <c r="H1722" s="419">
        <v>2.1818181818181817</v>
      </c>
    </row>
    <row r="1723" spans="1:8">
      <c r="A1723" s="336" t="s">
        <v>5535</v>
      </c>
      <c r="B1723" s="337" t="s">
        <v>5536</v>
      </c>
      <c r="C1723" s="311">
        <v>0</v>
      </c>
      <c r="D1723" s="312">
        <v>0</v>
      </c>
      <c r="E1723" s="311">
        <v>0</v>
      </c>
      <c r="F1723" s="312">
        <v>6.545454545454545</v>
      </c>
      <c r="G1723" s="304">
        <f t="shared" si="30"/>
        <v>0</v>
      </c>
      <c r="H1723" s="419">
        <v>6.545454545454545</v>
      </c>
    </row>
    <row r="1724" spans="1:8" ht="25.5">
      <c r="A1724" s="336" t="s">
        <v>5670</v>
      </c>
      <c r="B1724" s="337" t="s">
        <v>5671</v>
      </c>
      <c r="C1724" s="311">
        <v>0</v>
      </c>
      <c r="D1724" s="312">
        <v>0</v>
      </c>
      <c r="E1724" s="311">
        <v>0</v>
      </c>
      <c r="F1724" s="312">
        <v>1</v>
      </c>
      <c r="G1724" s="304">
        <f t="shared" si="30"/>
        <v>0</v>
      </c>
      <c r="H1724" s="419">
        <v>1</v>
      </c>
    </row>
    <row r="1725" spans="1:8" ht="25.5">
      <c r="A1725" s="475" t="s">
        <v>5672</v>
      </c>
      <c r="B1725" s="411" t="s">
        <v>5673</v>
      </c>
      <c r="C1725" s="311">
        <v>0</v>
      </c>
      <c r="D1725" s="312">
        <v>0</v>
      </c>
      <c r="E1725" s="311">
        <v>0</v>
      </c>
      <c r="F1725" s="312">
        <v>1</v>
      </c>
      <c r="G1725" s="304">
        <f t="shared" si="30"/>
        <v>0</v>
      </c>
      <c r="H1725" s="419">
        <v>1</v>
      </c>
    </row>
    <row r="1726" spans="1:8" ht="25.5">
      <c r="A1726" s="476" t="s">
        <v>5537</v>
      </c>
      <c r="B1726" s="341" t="s">
        <v>5538</v>
      </c>
      <c r="C1726" s="311">
        <v>0</v>
      </c>
      <c r="D1726" s="312">
        <v>4.3636363636363633</v>
      </c>
      <c r="E1726" s="311">
        <v>22</v>
      </c>
      <c r="F1726" s="312">
        <v>1</v>
      </c>
      <c r="G1726" s="304">
        <f t="shared" si="30"/>
        <v>22</v>
      </c>
      <c r="H1726" s="419">
        <v>5.3636363636363633</v>
      </c>
    </row>
    <row r="1727" spans="1:8" ht="25.5">
      <c r="A1727" s="340" t="s">
        <v>5539</v>
      </c>
      <c r="B1727" s="341" t="s">
        <v>5540</v>
      </c>
      <c r="C1727" s="311">
        <v>0</v>
      </c>
      <c r="D1727" s="312">
        <v>0</v>
      </c>
      <c r="E1727" s="311">
        <v>15</v>
      </c>
      <c r="F1727" s="312">
        <v>1</v>
      </c>
      <c r="G1727" s="304">
        <f t="shared" si="30"/>
        <v>15</v>
      </c>
      <c r="H1727" s="419">
        <v>1</v>
      </c>
    </row>
    <row r="1728" spans="1:8" ht="25.5">
      <c r="A1728" s="331" t="s">
        <v>5541</v>
      </c>
      <c r="B1728" s="474" t="s">
        <v>5542</v>
      </c>
      <c r="C1728" s="311">
        <v>0</v>
      </c>
      <c r="D1728" s="312">
        <v>0</v>
      </c>
      <c r="E1728" s="311">
        <v>24</v>
      </c>
      <c r="F1728" s="312">
        <v>42.545454545454547</v>
      </c>
      <c r="G1728" s="304">
        <f t="shared" si="30"/>
        <v>24</v>
      </c>
      <c r="H1728" s="419">
        <v>42.545454545454547</v>
      </c>
    </row>
    <row r="1729" spans="1:8">
      <c r="A1729" s="336" t="s">
        <v>5543</v>
      </c>
      <c r="B1729" s="337" t="s">
        <v>5544</v>
      </c>
      <c r="C1729" s="311">
        <v>0</v>
      </c>
      <c r="D1729" s="312">
        <v>0</v>
      </c>
      <c r="E1729" s="311">
        <v>0</v>
      </c>
      <c r="F1729" s="312">
        <v>15.272727272727273</v>
      </c>
      <c r="G1729" s="304">
        <f t="shared" si="30"/>
        <v>0</v>
      </c>
      <c r="H1729" s="419">
        <v>15.272727272727273</v>
      </c>
    </row>
    <row r="1730" spans="1:8" ht="25.5">
      <c r="A1730" s="336" t="s">
        <v>5545</v>
      </c>
      <c r="B1730" s="337" t="s">
        <v>5546</v>
      </c>
      <c r="C1730" s="311">
        <v>0</v>
      </c>
      <c r="D1730" s="312">
        <v>0</v>
      </c>
      <c r="E1730" s="311">
        <v>78</v>
      </c>
      <c r="F1730" s="312">
        <v>74.181818181818187</v>
      </c>
      <c r="G1730" s="304">
        <f t="shared" si="30"/>
        <v>78</v>
      </c>
      <c r="H1730" s="419">
        <v>74.181818181818187</v>
      </c>
    </row>
    <row r="1731" spans="1:8">
      <c r="A1731" s="331" t="s">
        <v>5547</v>
      </c>
      <c r="B1731" s="474" t="s">
        <v>5548</v>
      </c>
      <c r="C1731" s="311">
        <v>0</v>
      </c>
      <c r="D1731" s="312">
        <v>0</v>
      </c>
      <c r="E1731" s="311">
        <v>0</v>
      </c>
      <c r="F1731" s="312">
        <v>1</v>
      </c>
      <c r="G1731" s="304">
        <f t="shared" si="30"/>
        <v>0</v>
      </c>
      <c r="H1731" s="419">
        <v>1</v>
      </c>
    </row>
    <row r="1732" spans="1:8" ht="25.5">
      <c r="A1732" s="331" t="s">
        <v>5549</v>
      </c>
      <c r="B1732" s="474" t="s">
        <v>5550</v>
      </c>
      <c r="C1732" s="311">
        <v>0</v>
      </c>
      <c r="D1732" s="312">
        <v>0</v>
      </c>
      <c r="E1732" s="311">
        <v>2631</v>
      </c>
      <c r="F1732" s="312">
        <v>154.90909090909091</v>
      </c>
      <c r="G1732" s="304">
        <f t="shared" si="30"/>
        <v>2631</v>
      </c>
      <c r="H1732" s="419">
        <v>154.90909090909091</v>
      </c>
    </row>
    <row r="1733" spans="1:8" ht="25.5">
      <c r="A1733" s="336" t="s">
        <v>5926</v>
      </c>
      <c r="B1733" s="337" t="s">
        <v>5927</v>
      </c>
      <c r="C1733" s="311">
        <v>0</v>
      </c>
      <c r="D1733" s="312">
        <v>0</v>
      </c>
      <c r="E1733" s="311">
        <v>0</v>
      </c>
      <c r="F1733" s="312">
        <v>6.545454545454545</v>
      </c>
      <c r="G1733" s="304">
        <f t="shared" si="30"/>
        <v>0</v>
      </c>
      <c r="H1733" s="419">
        <v>6.545454545454545</v>
      </c>
    </row>
    <row r="1734" spans="1:8" ht="25.5">
      <c r="A1734" s="307" t="s">
        <v>5928</v>
      </c>
      <c r="B1734" s="308" t="s">
        <v>5929</v>
      </c>
      <c r="C1734" s="311">
        <v>0</v>
      </c>
      <c r="D1734" s="312">
        <v>0</v>
      </c>
      <c r="E1734" s="311">
        <v>9</v>
      </c>
      <c r="F1734" s="312">
        <v>4904.727272727273</v>
      </c>
      <c r="G1734" s="304">
        <f t="shared" si="30"/>
        <v>9</v>
      </c>
      <c r="H1734" s="419">
        <v>4904.727272727273</v>
      </c>
    </row>
    <row r="1735" spans="1:8" ht="25.5">
      <c r="A1735" s="336" t="s">
        <v>5551</v>
      </c>
      <c r="B1735" s="337" t="s">
        <v>5552</v>
      </c>
      <c r="C1735" s="311">
        <v>30</v>
      </c>
      <c r="D1735" s="312">
        <v>56.727272727272734</v>
      </c>
      <c r="E1735" s="311">
        <v>4</v>
      </c>
      <c r="F1735" s="312">
        <v>1</v>
      </c>
      <c r="G1735" s="304">
        <f t="shared" si="30"/>
        <v>34</v>
      </c>
      <c r="H1735" s="419">
        <v>57.727272727272734</v>
      </c>
    </row>
    <row r="1736" spans="1:8" ht="25.5">
      <c r="A1736" s="336" t="s">
        <v>5930</v>
      </c>
      <c r="B1736" s="477" t="s">
        <v>5931</v>
      </c>
      <c r="C1736" s="311">
        <v>0</v>
      </c>
      <c r="D1736" s="312">
        <v>0</v>
      </c>
      <c r="E1736" s="311">
        <v>0</v>
      </c>
      <c r="F1736" s="312">
        <v>52.36363636363636</v>
      </c>
      <c r="G1736" s="304">
        <f t="shared" si="30"/>
        <v>0</v>
      </c>
      <c r="H1736" s="419">
        <v>52.36363636363636</v>
      </c>
    </row>
    <row r="1737" spans="1:8" ht="25.5">
      <c r="A1737" s="336" t="s">
        <v>5932</v>
      </c>
      <c r="B1737" s="337" t="s">
        <v>5933</v>
      </c>
      <c r="C1737" s="311">
        <v>0</v>
      </c>
      <c r="D1737" s="312">
        <v>0</v>
      </c>
      <c r="E1737" s="311">
        <v>0</v>
      </c>
      <c r="F1737" s="312">
        <v>41.454545454545453</v>
      </c>
      <c r="G1737" s="304">
        <f t="shared" si="30"/>
        <v>0</v>
      </c>
      <c r="H1737" s="419">
        <v>41.454545454545453</v>
      </c>
    </row>
    <row r="1738" spans="1:8" ht="25.5">
      <c r="A1738" s="336" t="s">
        <v>5934</v>
      </c>
      <c r="B1738" s="337" t="s">
        <v>5935</v>
      </c>
      <c r="C1738" s="311">
        <v>0</v>
      </c>
      <c r="D1738" s="312">
        <v>0</v>
      </c>
      <c r="E1738" s="311">
        <v>0</v>
      </c>
      <c r="F1738" s="312">
        <v>64.36363636363636</v>
      </c>
      <c r="G1738" s="304">
        <f t="shared" si="30"/>
        <v>0</v>
      </c>
      <c r="H1738" s="419">
        <v>64.36363636363636</v>
      </c>
    </row>
    <row r="1739" spans="1:8" ht="25.5">
      <c r="A1739" s="336" t="s">
        <v>5555</v>
      </c>
      <c r="B1739" s="337" t="s">
        <v>5556</v>
      </c>
      <c r="C1739" s="311">
        <v>0</v>
      </c>
      <c r="D1739" s="312">
        <v>0</v>
      </c>
      <c r="E1739" s="311">
        <v>147</v>
      </c>
      <c r="F1739" s="312">
        <v>1.0909090909090908</v>
      </c>
      <c r="G1739" s="304">
        <f t="shared" si="30"/>
        <v>147</v>
      </c>
      <c r="H1739" s="419">
        <v>1.0909090909090908</v>
      </c>
    </row>
    <row r="1740" spans="1:8">
      <c r="A1740" s="336" t="s">
        <v>5573</v>
      </c>
      <c r="B1740" s="337" t="s">
        <v>5936</v>
      </c>
      <c r="C1740" s="311">
        <v>0</v>
      </c>
      <c r="D1740" s="312">
        <v>0</v>
      </c>
      <c r="E1740" s="311">
        <v>742</v>
      </c>
      <c r="F1740" s="312">
        <v>1.0909090909090908</v>
      </c>
      <c r="G1740" s="304">
        <f t="shared" si="30"/>
        <v>742</v>
      </c>
      <c r="H1740" s="419">
        <v>1.0909090909090908</v>
      </c>
    </row>
    <row r="1741" spans="1:8" ht="25.5">
      <c r="A1741" s="336" t="s">
        <v>5575</v>
      </c>
      <c r="B1741" s="337" t="s">
        <v>5576</v>
      </c>
      <c r="C1741" s="311">
        <v>0</v>
      </c>
      <c r="D1741" s="312">
        <v>28.363636363636367</v>
      </c>
      <c r="E1741" s="311">
        <v>1322</v>
      </c>
      <c r="F1741" s="312">
        <v>333.81818181818181</v>
      </c>
      <c r="G1741" s="304">
        <f t="shared" si="30"/>
        <v>1322</v>
      </c>
      <c r="H1741" s="419">
        <v>362.18181818181819</v>
      </c>
    </row>
    <row r="1742" spans="1:8" ht="25.5">
      <c r="A1742" s="336" t="s">
        <v>5687</v>
      </c>
      <c r="B1742" s="337" t="s">
        <v>5688</v>
      </c>
      <c r="C1742" s="311">
        <v>0</v>
      </c>
      <c r="D1742" s="312">
        <v>609.81818181818187</v>
      </c>
      <c r="E1742" s="311">
        <v>85</v>
      </c>
      <c r="F1742" s="312">
        <v>1790.1818181818182</v>
      </c>
      <c r="G1742" s="304">
        <f t="shared" si="30"/>
        <v>85</v>
      </c>
      <c r="H1742" s="419">
        <v>2400</v>
      </c>
    </row>
    <row r="1743" spans="1:8" ht="25.5">
      <c r="A1743" s="336" t="s">
        <v>1879</v>
      </c>
      <c r="B1743" s="337" t="s">
        <v>5937</v>
      </c>
      <c r="C1743" s="311">
        <v>2646</v>
      </c>
      <c r="D1743" s="312">
        <v>5187.272727272727</v>
      </c>
      <c r="E1743" s="311">
        <v>21</v>
      </c>
      <c r="F1743" s="312">
        <v>3662.181818181818</v>
      </c>
      <c r="G1743" s="304">
        <f t="shared" si="30"/>
        <v>2667</v>
      </c>
      <c r="H1743" s="419">
        <v>8849.4545454545441</v>
      </c>
    </row>
    <row r="1744" spans="1:8" ht="25.5">
      <c r="A1744" s="307" t="s">
        <v>1880</v>
      </c>
      <c r="B1744" s="308" t="s">
        <v>5938</v>
      </c>
      <c r="C1744" s="311">
        <v>2647</v>
      </c>
      <c r="D1744" s="312">
        <v>4579.636363636364</v>
      </c>
      <c r="E1744" s="311">
        <v>23</v>
      </c>
      <c r="F1744" s="312">
        <v>181.09090909090909</v>
      </c>
      <c r="G1744" s="304">
        <f t="shared" si="30"/>
        <v>2670</v>
      </c>
      <c r="H1744" s="419">
        <v>4760.727272727273</v>
      </c>
    </row>
    <row r="1745" spans="1:8" ht="38.25">
      <c r="A1745" s="307" t="s">
        <v>5939</v>
      </c>
      <c r="B1745" s="308" t="s">
        <v>5940</v>
      </c>
      <c r="C1745" s="311">
        <v>200</v>
      </c>
      <c r="D1745" s="312">
        <v>316</v>
      </c>
      <c r="E1745" s="311">
        <v>1</v>
      </c>
      <c r="F1745" s="312">
        <v>173.45454545454547</v>
      </c>
      <c r="G1745" s="304">
        <f t="shared" si="30"/>
        <v>201</v>
      </c>
      <c r="H1745" s="419">
        <v>489.4545454545455</v>
      </c>
    </row>
    <row r="1746" spans="1:8">
      <c r="A1746" s="307" t="s">
        <v>5691</v>
      </c>
      <c r="B1746" s="308" t="s">
        <v>5614</v>
      </c>
      <c r="C1746" s="311">
        <v>0</v>
      </c>
      <c r="D1746" s="312">
        <v>0</v>
      </c>
      <c r="E1746" s="311">
        <v>0</v>
      </c>
      <c r="F1746" s="312">
        <v>194.18181818181819</v>
      </c>
      <c r="G1746" s="304">
        <f t="shared" si="30"/>
        <v>0</v>
      </c>
      <c r="H1746" s="419">
        <v>194.18181818181819</v>
      </c>
    </row>
    <row r="1747" spans="1:8">
      <c r="A1747" s="307" t="s">
        <v>5826</v>
      </c>
      <c r="B1747" s="308" t="s">
        <v>5827</v>
      </c>
      <c r="C1747" s="311">
        <v>0</v>
      </c>
      <c r="D1747" s="312">
        <v>14.181818181818183</v>
      </c>
      <c r="E1747" s="311">
        <v>0</v>
      </c>
      <c r="F1747" s="312">
        <v>1</v>
      </c>
      <c r="G1747" s="304">
        <f t="shared" si="30"/>
        <v>0</v>
      </c>
      <c r="H1747" s="419">
        <v>15.181818181818183</v>
      </c>
    </row>
    <row r="1748" spans="1:8">
      <c r="A1748" s="336" t="s">
        <v>5941</v>
      </c>
      <c r="B1748" s="337" t="s">
        <v>5942</v>
      </c>
      <c r="C1748" s="311">
        <v>144</v>
      </c>
      <c r="D1748" s="312">
        <v>293.45454545454544</v>
      </c>
      <c r="E1748" s="311">
        <v>0</v>
      </c>
      <c r="F1748" s="312">
        <v>1</v>
      </c>
      <c r="G1748" s="304">
        <f t="shared" ref="G1748:G1751" si="31">C1748+E1748</f>
        <v>144</v>
      </c>
      <c r="H1748" s="419">
        <v>294.45454545454544</v>
      </c>
    </row>
    <row r="1749" spans="1:8" ht="25.5">
      <c r="A1749" s="336" t="s">
        <v>5553</v>
      </c>
      <c r="B1749" s="1380" t="s">
        <v>5554</v>
      </c>
      <c r="C1749" s="1364">
        <v>0</v>
      </c>
      <c r="D1749" s="1361"/>
      <c r="E1749" s="1364">
        <v>1</v>
      </c>
      <c r="F1749" s="1361"/>
      <c r="G1749" s="304">
        <f t="shared" si="31"/>
        <v>1</v>
      </c>
      <c r="H1749" s="419"/>
    </row>
    <row r="1750" spans="1:8" ht="26.25" thickBot="1">
      <c r="A1750" s="336" t="s">
        <v>5516</v>
      </c>
      <c r="B1750" s="337" t="s">
        <v>6737</v>
      </c>
      <c r="C1750" s="311">
        <v>0</v>
      </c>
      <c r="D1750" s="312"/>
      <c r="E1750" s="311">
        <v>1</v>
      </c>
      <c r="F1750" s="312"/>
      <c r="G1750" s="304">
        <f t="shared" si="31"/>
        <v>1</v>
      </c>
      <c r="H1750" s="419"/>
    </row>
    <row r="1751" spans="1:8" ht="26.25" thickBot="1">
      <c r="A1751" s="625"/>
      <c r="B1751" s="627" t="s">
        <v>5943</v>
      </c>
      <c r="C1751" s="623">
        <v>17334</v>
      </c>
      <c r="D1751" s="834">
        <v>35179.545454545463</v>
      </c>
      <c r="E1751" s="623">
        <v>108137</v>
      </c>
      <c r="F1751" s="834">
        <v>219691.18181818182</v>
      </c>
      <c r="G1751" s="1353">
        <f t="shared" si="31"/>
        <v>125471</v>
      </c>
      <c r="H1751" s="834">
        <v>254870.72727272738</v>
      </c>
    </row>
    <row r="1752" spans="1:8" ht="13.5" thickBot="1">
      <c r="A1752" s="440"/>
      <c r="B1752" s="463"/>
      <c r="C1752" s="464"/>
      <c r="D1752" s="465"/>
      <c r="E1752" s="466"/>
      <c r="F1752" s="467"/>
      <c r="G1752" s="468"/>
      <c r="H1752" s="469"/>
    </row>
    <row r="1753" spans="1:8" ht="13.5" customHeight="1" thickBot="1">
      <c r="A1753" s="2084" t="s">
        <v>1458</v>
      </c>
      <c r="B1753" s="2085"/>
      <c r="C1753" s="2085"/>
      <c r="D1753" s="2085"/>
      <c r="E1753" s="2085"/>
      <c r="F1753" s="2085"/>
      <c r="G1753" s="2085"/>
      <c r="H1753" s="2086"/>
    </row>
    <row r="1754" spans="1:8" ht="25.5" customHeight="1">
      <c r="A1754" s="318" t="s">
        <v>5944</v>
      </c>
      <c r="B1754" s="319" t="s">
        <v>5945</v>
      </c>
      <c r="C1754" s="311">
        <v>0</v>
      </c>
      <c r="D1754" s="312">
        <v>0</v>
      </c>
      <c r="E1754" s="311">
        <v>0</v>
      </c>
      <c r="F1754" s="312">
        <v>1.2</v>
      </c>
      <c r="G1754" s="304">
        <f>C1754+E1754</f>
        <v>0</v>
      </c>
      <c r="H1754" s="419">
        <v>1.2</v>
      </c>
    </row>
    <row r="1755" spans="1:8" ht="25.5" customHeight="1">
      <c r="A1755" s="318">
        <v>130207</v>
      </c>
      <c r="B1755" s="319" t="s">
        <v>1779</v>
      </c>
      <c r="C1755" s="311">
        <v>6</v>
      </c>
      <c r="D1755" s="312">
        <v>358</v>
      </c>
      <c r="E1755" s="311">
        <v>271</v>
      </c>
      <c r="F1755" s="312">
        <v>2398.7999999999997</v>
      </c>
      <c r="G1755" s="304">
        <f t="shared" ref="G1755:G1818" si="32">C1755+E1755</f>
        <v>277</v>
      </c>
      <c r="H1755" s="419">
        <v>2756.7999999999997</v>
      </c>
    </row>
    <row r="1756" spans="1:8" ht="25.5" customHeight="1">
      <c r="A1756" s="318">
        <v>260076</v>
      </c>
      <c r="B1756" s="319" t="s">
        <v>5583</v>
      </c>
      <c r="C1756" s="311">
        <v>0</v>
      </c>
      <c r="D1756" s="312">
        <v>0</v>
      </c>
      <c r="E1756" s="311">
        <v>215</v>
      </c>
      <c r="F1756" s="312">
        <v>22.799999999999997</v>
      </c>
      <c r="G1756" s="304">
        <f t="shared" si="32"/>
        <v>215</v>
      </c>
      <c r="H1756" s="419">
        <v>22.799999999999997</v>
      </c>
    </row>
    <row r="1757" spans="1:8" ht="25.5" customHeight="1">
      <c r="A1757" s="318">
        <v>260091</v>
      </c>
      <c r="B1757" s="319" t="s">
        <v>5946</v>
      </c>
      <c r="C1757" s="311">
        <v>0</v>
      </c>
      <c r="D1757" s="312">
        <v>0</v>
      </c>
      <c r="E1757" s="311">
        <v>0</v>
      </c>
      <c r="F1757" s="312">
        <v>1.2</v>
      </c>
      <c r="G1757" s="304">
        <f t="shared" si="32"/>
        <v>0</v>
      </c>
      <c r="H1757" s="419">
        <v>1.2</v>
      </c>
    </row>
    <row r="1758" spans="1:8" ht="25.5" customHeight="1">
      <c r="A1758" s="318">
        <v>260100</v>
      </c>
      <c r="B1758" s="319" t="s">
        <v>5374</v>
      </c>
      <c r="C1758" s="311">
        <v>0</v>
      </c>
      <c r="D1758" s="312">
        <v>15967.6</v>
      </c>
      <c r="E1758" s="311">
        <v>0</v>
      </c>
      <c r="F1758" s="312">
        <v>3084.4</v>
      </c>
      <c r="G1758" s="304">
        <f t="shared" si="32"/>
        <v>0</v>
      </c>
      <c r="H1758" s="419">
        <v>19052</v>
      </c>
    </row>
    <row r="1759" spans="1:8" ht="25.5" customHeight="1">
      <c r="A1759" s="318" t="s">
        <v>5947</v>
      </c>
      <c r="B1759" s="319" t="s">
        <v>5948</v>
      </c>
      <c r="C1759" s="311">
        <v>0</v>
      </c>
      <c r="D1759" s="312">
        <v>0</v>
      </c>
      <c r="E1759" s="311">
        <v>1</v>
      </c>
      <c r="F1759" s="312">
        <v>1.2</v>
      </c>
      <c r="G1759" s="304">
        <f t="shared" si="32"/>
        <v>1</v>
      </c>
      <c r="H1759" s="419">
        <v>1.2</v>
      </c>
    </row>
    <row r="1760" spans="1:8" ht="25.5" customHeight="1">
      <c r="A1760" s="318" t="s">
        <v>5949</v>
      </c>
      <c r="B1760" s="319" t="s">
        <v>5950</v>
      </c>
      <c r="C1760" s="311">
        <v>3</v>
      </c>
      <c r="D1760" s="312">
        <v>44</v>
      </c>
      <c r="E1760" s="311">
        <v>3</v>
      </c>
      <c r="F1760" s="312">
        <v>1.2</v>
      </c>
      <c r="G1760" s="304">
        <f t="shared" si="32"/>
        <v>6</v>
      </c>
      <c r="H1760" s="419">
        <v>45.2</v>
      </c>
    </row>
    <row r="1761" spans="1:8" ht="25.5" customHeight="1">
      <c r="A1761" s="318" t="s">
        <v>5587</v>
      </c>
      <c r="B1761" s="319" t="s">
        <v>5588</v>
      </c>
      <c r="C1761" s="311">
        <v>49</v>
      </c>
      <c r="D1761" s="312">
        <v>78</v>
      </c>
      <c r="E1761" s="311">
        <v>3613</v>
      </c>
      <c r="F1761" s="312">
        <v>514.79999999999995</v>
      </c>
      <c r="G1761" s="304">
        <f t="shared" si="32"/>
        <v>3662</v>
      </c>
      <c r="H1761" s="419">
        <v>592.79999999999995</v>
      </c>
    </row>
    <row r="1762" spans="1:8" ht="25.5" customHeight="1">
      <c r="A1762" s="318" t="s">
        <v>5712</v>
      </c>
      <c r="B1762" s="319" t="s">
        <v>5713</v>
      </c>
      <c r="C1762" s="311">
        <v>673</v>
      </c>
      <c r="D1762" s="312">
        <v>362.4</v>
      </c>
      <c r="E1762" s="311">
        <v>66</v>
      </c>
      <c r="F1762" s="312">
        <v>34.799999999999997</v>
      </c>
      <c r="G1762" s="304">
        <f t="shared" si="32"/>
        <v>739</v>
      </c>
      <c r="H1762" s="419">
        <v>397.2</v>
      </c>
    </row>
    <row r="1763" spans="1:8" ht="25.5" customHeight="1">
      <c r="A1763" s="318" t="s">
        <v>5714</v>
      </c>
      <c r="B1763" s="319" t="s">
        <v>5590</v>
      </c>
      <c r="C1763" s="311">
        <v>392</v>
      </c>
      <c r="D1763" s="312">
        <v>440</v>
      </c>
      <c r="E1763" s="311">
        <v>987</v>
      </c>
      <c r="F1763" s="312">
        <v>1262.4000000000001</v>
      </c>
      <c r="G1763" s="304">
        <f t="shared" si="32"/>
        <v>1379</v>
      </c>
      <c r="H1763" s="419">
        <v>1702.4</v>
      </c>
    </row>
    <row r="1764" spans="1:8" ht="26.25" customHeight="1">
      <c r="A1764" s="318" t="s">
        <v>5375</v>
      </c>
      <c r="B1764" s="319" t="s">
        <v>5376</v>
      </c>
      <c r="C1764" s="311">
        <v>251</v>
      </c>
      <c r="D1764" s="312">
        <v>469.7</v>
      </c>
      <c r="E1764" s="311">
        <v>3436</v>
      </c>
      <c r="F1764" s="312">
        <v>4227.3</v>
      </c>
      <c r="G1764" s="304">
        <f t="shared" si="32"/>
        <v>3687</v>
      </c>
      <c r="H1764" s="419">
        <v>4697</v>
      </c>
    </row>
    <row r="1765" spans="1:8">
      <c r="A1765" s="326" t="s">
        <v>5951</v>
      </c>
      <c r="B1765" s="310" t="s">
        <v>5952</v>
      </c>
      <c r="C1765" s="311">
        <v>826</v>
      </c>
      <c r="D1765" s="312">
        <v>1048.3</v>
      </c>
      <c r="E1765" s="311">
        <v>102</v>
      </c>
      <c r="F1765" s="312">
        <v>188.1</v>
      </c>
      <c r="G1765" s="304">
        <f t="shared" si="32"/>
        <v>928</v>
      </c>
      <c r="H1765" s="419">
        <v>1236.3999999999999</v>
      </c>
    </row>
    <row r="1766" spans="1:8">
      <c r="A1766" s="307" t="s">
        <v>5953</v>
      </c>
      <c r="B1766" s="308" t="s">
        <v>5954</v>
      </c>
      <c r="C1766" s="311">
        <v>327</v>
      </c>
      <c r="D1766" s="312">
        <v>432</v>
      </c>
      <c r="E1766" s="311">
        <v>10</v>
      </c>
      <c r="F1766" s="312">
        <v>27.599999999999998</v>
      </c>
      <c r="G1766" s="304">
        <f t="shared" si="32"/>
        <v>337</v>
      </c>
      <c r="H1766" s="419">
        <v>459.6</v>
      </c>
    </row>
    <row r="1767" spans="1:8">
      <c r="A1767" s="307" t="s">
        <v>5377</v>
      </c>
      <c r="B1767" s="308" t="s">
        <v>5378</v>
      </c>
      <c r="C1767" s="311">
        <v>12933</v>
      </c>
      <c r="D1767" s="312">
        <v>19532.399999999998</v>
      </c>
      <c r="E1767" s="311">
        <v>8468</v>
      </c>
      <c r="F1767" s="312">
        <v>12466.800000000001</v>
      </c>
      <c r="G1767" s="304">
        <f t="shared" si="32"/>
        <v>21401</v>
      </c>
      <c r="H1767" s="419">
        <v>31999.199999999997</v>
      </c>
    </row>
    <row r="1768" spans="1:8">
      <c r="A1768" s="307" t="s">
        <v>5955</v>
      </c>
      <c r="B1768" s="308" t="s">
        <v>5956</v>
      </c>
      <c r="C1768" s="311">
        <v>0</v>
      </c>
      <c r="D1768" s="312">
        <v>0</v>
      </c>
      <c r="E1768" s="311">
        <v>0</v>
      </c>
      <c r="F1768" s="312">
        <v>1.2</v>
      </c>
      <c r="G1768" s="304">
        <f t="shared" si="32"/>
        <v>0</v>
      </c>
      <c r="H1768" s="419">
        <v>1.2</v>
      </c>
    </row>
    <row r="1769" spans="1:8" ht="15" customHeight="1">
      <c r="A1769" s="307" t="s">
        <v>5957</v>
      </c>
      <c r="B1769" s="308" t="s">
        <v>5958</v>
      </c>
      <c r="C1769" s="311">
        <v>0</v>
      </c>
      <c r="D1769" s="312">
        <v>0</v>
      </c>
      <c r="E1769" s="311">
        <v>24</v>
      </c>
      <c r="F1769" s="312">
        <v>50.400000000000006</v>
      </c>
      <c r="G1769" s="304">
        <f t="shared" si="32"/>
        <v>24</v>
      </c>
      <c r="H1769" s="419">
        <v>50.400000000000006</v>
      </c>
    </row>
    <row r="1770" spans="1:8">
      <c r="A1770" s="318" t="s">
        <v>3142</v>
      </c>
      <c r="B1770" s="319" t="s">
        <v>5592</v>
      </c>
      <c r="C1770" s="311">
        <v>0</v>
      </c>
      <c r="D1770" s="312">
        <v>0</v>
      </c>
      <c r="E1770" s="311">
        <v>0</v>
      </c>
      <c r="F1770" s="312">
        <v>1.2</v>
      </c>
      <c r="G1770" s="304">
        <f t="shared" si="32"/>
        <v>0</v>
      </c>
      <c r="H1770" s="419">
        <v>1.2</v>
      </c>
    </row>
    <row r="1771" spans="1:8">
      <c r="A1771" s="318" t="s">
        <v>5959</v>
      </c>
      <c r="B1771" s="319" t="s">
        <v>5960</v>
      </c>
      <c r="C1771" s="311">
        <v>0</v>
      </c>
      <c r="D1771" s="312">
        <v>0</v>
      </c>
      <c r="E1771" s="311">
        <v>3</v>
      </c>
      <c r="F1771" s="312">
        <v>3.5999999999999996</v>
      </c>
      <c r="G1771" s="304">
        <f t="shared" si="32"/>
        <v>3</v>
      </c>
      <c r="H1771" s="419">
        <v>3.5999999999999996</v>
      </c>
    </row>
    <row r="1772" spans="1:8" ht="13.5" customHeight="1">
      <c r="A1772" s="318" t="s">
        <v>5851</v>
      </c>
      <c r="B1772" s="319" t="s">
        <v>5380</v>
      </c>
      <c r="C1772" s="311">
        <v>0</v>
      </c>
      <c r="D1772" s="312">
        <v>0</v>
      </c>
      <c r="E1772" s="311">
        <v>896</v>
      </c>
      <c r="F1772" s="312">
        <v>1352.4</v>
      </c>
      <c r="G1772" s="304">
        <f t="shared" si="32"/>
        <v>896</v>
      </c>
      <c r="H1772" s="419">
        <v>1352.4</v>
      </c>
    </row>
    <row r="1773" spans="1:8">
      <c r="A1773" s="318" t="s">
        <v>5961</v>
      </c>
      <c r="B1773" s="319" t="s">
        <v>5382</v>
      </c>
      <c r="C1773" s="311">
        <v>0</v>
      </c>
      <c r="D1773" s="312">
        <v>0</v>
      </c>
      <c r="E1773" s="311">
        <v>45</v>
      </c>
      <c r="F1773" s="312">
        <v>214.8</v>
      </c>
      <c r="G1773" s="304">
        <f t="shared" si="32"/>
        <v>45</v>
      </c>
      <c r="H1773" s="419">
        <v>214.8</v>
      </c>
    </row>
    <row r="1774" spans="1:8">
      <c r="A1774" s="318" t="s">
        <v>5383</v>
      </c>
      <c r="B1774" s="319" t="s">
        <v>5384</v>
      </c>
      <c r="C1774" s="311">
        <v>0</v>
      </c>
      <c r="D1774" s="312">
        <v>0</v>
      </c>
      <c r="E1774" s="311">
        <v>17</v>
      </c>
      <c r="F1774" s="312">
        <v>1248</v>
      </c>
      <c r="G1774" s="304">
        <f t="shared" si="32"/>
        <v>17</v>
      </c>
      <c r="H1774" s="419">
        <v>1248</v>
      </c>
    </row>
    <row r="1775" spans="1:8">
      <c r="A1775" s="318" t="s">
        <v>5385</v>
      </c>
      <c r="B1775" s="319" t="s">
        <v>5386</v>
      </c>
      <c r="C1775" s="311">
        <v>5663</v>
      </c>
      <c r="D1775" s="312">
        <v>8784</v>
      </c>
      <c r="E1775" s="311">
        <v>12418</v>
      </c>
      <c r="F1775" s="312">
        <v>17144.399999999998</v>
      </c>
      <c r="G1775" s="304">
        <f t="shared" si="32"/>
        <v>18081</v>
      </c>
      <c r="H1775" s="419">
        <v>25928.399999999998</v>
      </c>
    </row>
    <row r="1776" spans="1:8">
      <c r="A1776" s="318" t="s">
        <v>5599</v>
      </c>
      <c r="B1776" s="319" t="s">
        <v>5854</v>
      </c>
      <c r="C1776" s="311">
        <v>113</v>
      </c>
      <c r="D1776" s="312">
        <v>103.4</v>
      </c>
      <c r="E1776" s="311">
        <v>1810</v>
      </c>
      <c r="F1776" s="312">
        <v>2964.5</v>
      </c>
      <c r="G1776" s="304">
        <f t="shared" si="32"/>
        <v>1923</v>
      </c>
      <c r="H1776" s="419">
        <v>3067.9</v>
      </c>
    </row>
    <row r="1777" spans="1:8" ht="25.5">
      <c r="A1777" s="318" t="s">
        <v>5387</v>
      </c>
      <c r="B1777" s="319" t="s">
        <v>5388</v>
      </c>
      <c r="C1777" s="311">
        <v>0</v>
      </c>
      <c r="D1777" s="312">
        <v>0</v>
      </c>
      <c r="E1777" s="311">
        <v>33</v>
      </c>
      <c r="F1777" s="312">
        <v>98.4</v>
      </c>
      <c r="G1777" s="304">
        <f t="shared" si="32"/>
        <v>33</v>
      </c>
      <c r="H1777" s="419">
        <v>98.4</v>
      </c>
    </row>
    <row r="1778" spans="1:8" ht="25.5">
      <c r="A1778" s="307" t="s">
        <v>5601</v>
      </c>
      <c r="B1778" s="308" t="s">
        <v>5962</v>
      </c>
      <c r="C1778" s="311">
        <v>0</v>
      </c>
      <c r="D1778" s="312">
        <v>0</v>
      </c>
      <c r="E1778" s="311">
        <v>37</v>
      </c>
      <c r="F1778" s="312">
        <v>19.2</v>
      </c>
      <c r="G1778" s="304">
        <f t="shared" si="32"/>
        <v>37</v>
      </c>
      <c r="H1778" s="419">
        <v>19.2</v>
      </c>
    </row>
    <row r="1779" spans="1:8" ht="25.5">
      <c r="A1779" s="307" t="s">
        <v>5963</v>
      </c>
      <c r="B1779" s="308" t="s">
        <v>5964</v>
      </c>
      <c r="C1779" s="311">
        <v>0</v>
      </c>
      <c r="D1779" s="312">
        <v>0</v>
      </c>
      <c r="E1779" s="311">
        <v>38</v>
      </c>
      <c r="F1779" s="312">
        <v>42</v>
      </c>
      <c r="G1779" s="304">
        <f t="shared" si="32"/>
        <v>38</v>
      </c>
      <c r="H1779" s="419">
        <v>42</v>
      </c>
    </row>
    <row r="1780" spans="1:8" ht="25.5">
      <c r="A1780" s="318" t="s">
        <v>5965</v>
      </c>
      <c r="B1780" s="319" t="s">
        <v>5966</v>
      </c>
      <c r="C1780" s="311">
        <v>0</v>
      </c>
      <c r="D1780" s="312">
        <v>8.8000000000000007</v>
      </c>
      <c r="E1780" s="311">
        <v>99</v>
      </c>
      <c r="F1780" s="312">
        <v>156.19999999999999</v>
      </c>
      <c r="G1780" s="304">
        <f t="shared" si="32"/>
        <v>99</v>
      </c>
      <c r="H1780" s="419">
        <v>165</v>
      </c>
    </row>
    <row r="1781" spans="1:8">
      <c r="A1781" s="318" t="s">
        <v>5967</v>
      </c>
      <c r="B1781" s="319" t="s">
        <v>5968</v>
      </c>
      <c r="C1781" s="311">
        <v>1</v>
      </c>
      <c r="D1781" s="312">
        <v>34.799999999999997</v>
      </c>
      <c r="E1781" s="311">
        <v>896</v>
      </c>
      <c r="F1781" s="312">
        <v>1134</v>
      </c>
      <c r="G1781" s="304">
        <f t="shared" si="32"/>
        <v>897</v>
      </c>
      <c r="H1781" s="419">
        <v>1168.8</v>
      </c>
    </row>
    <row r="1782" spans="1:8">
      <c r="A1782" s="318" t="s">
        <v>5393</v>
      </c>
      <c r="B1782" s="319" t="s">
        <v>5394</v>
      </c>
      <c r="C1782" s="311">
        <v>0</v>
      </c>
      <c r="D1782" s="312">
        <v>0</v>
      </c>
      <c r="E1782" s="311">
        <v>2933</v>
      </c>
      <c r="F1782" s="312">
        <v>3898.8</v>
      </c>
      <c r="G1782" s="304">
        <f t="shared" si="32"/>
        <v>2933</v>
      </c>
      <c r="H1782" s="419">
        <v>3898.8</v>
      </c>
    </row>
    <row r="1783" spans="1:8" ht="25.5">
      <c r="A1783" s="318" t="s">
        <v>5969</v>
      </c>
      <c r="B1783" s="319" t="s">
        <v>5970</v>
      </c>
      <c r="C1783" s="311">
        <v>0</v>
      </c>
      <c r="D1783" s="312">
        <v>0</v>
      </c>
      <c r="E1783" s="311">
        <v>20</v>
      </c>
      <c r="F1783" s="312">
        <v>60</v>
      </c>
      <c r="G1783" s="304">
        <f t="shared" si="32"/>
        <v>20</v>
      </c>
      <c r="H1783" s="419">
        <v>60</v>
      </c>
    </row>
    <row r="1784" spans="1:8">
      <c r="A1784" s="318" t="s">
        <v>5971</v>
      </c>
      <c r="B1784" s="319" t="s">
        <v>5972</v>
      </c>
      <c r="C1784" s="311">
        <v>0</v>
      </c>
      <c r="D1784" s="312">
        <v>0</v>
      </c>
      <c r="E1784" s="311">
        <v>9</v>
      </c>
      <c r="F1784" s="312">
        <v>33.6</v>
      </c>
      <c r="G1784" s="304">
        <f t="shared" si="32"/>
        <v>9</v>
      </c>
      <c r="H1784" s="419">
        <v>33.6</v>
      </c>
    </row>
    <row r="1785" spans="1:8" ht="25.5">
      <c r="A1785" s="318" t="s">
        <v>5973</v>
      </c>
      <c r="B1785" s="319" t="s">
        <v>3481</v>
      </c>
      <c r="C1785" s="311">
        <v>0</v>
      </c>
      <c r="D1785" s="312">
        <v>0</v>
      </c>
      <c r="E1785" s="311">
        <v>5</v>
      </c>
      <c r="F1785" s="312">
        <v>22.799999999999997</v>
      </c>
      <c r="G1785" s="304">
        <f t="shared" si="32"/>
        <v>5</v>
      </c>
      <c r="H1785" s="419">
        <v>22.799999999999997</v>
      </c>
    </row>
    <row r="1786" spans="1:8">
      <c r="A1786" s="318" t="s">
        <v>5974</v>
      </c>
      <c r="B1786" s="319" t="s">
        <v>3503</v>
      </c>
      <c r="C1786" s="311">
        <v>0</v>
      </c>
      <c r="D1786" s="312">
        <v>0</v>
      </c>
      <c r="E1786" s="311">
        <v>13</v>
      </c>
      <c r="F1786" s="312">
        <v>24</v>
      </c>
      <c r="G1786" s="304">
        <f t="shared" si="32"/>
        <v>13</v>
      </c>
      <c r="H1786" s="419">
        <v>24</v>
      </c>
    </row>
    <row r="1787" spans="1:8">
      <c r="A1787" s="318" t="s">
        <v>3504</v>
      </c>
      <c r="B1787" s="319" t="s">
        <v>5975</v>
      </c>
      <c r="C1787" s="311">
        <v>0</v>
      </c>
      <c r="D1787" s="312">
        <v>0</v>
      </c>
      <c r="E1787" s="311">
        <v>2</v>
      </c>
      <c r="F1787" s="312">
        <v>4.8</v>
      </c>
      <c r="G1787" s="304">
        <f t="shared" si="32"/>
        <v>2</v>
      </c>
      <c r="H1787" s="419">
        <v>4.8</v>
      </c>
    </row>
    <row r="1788" spans="1:8">
      <c r="A1788" s="318" t="s">
        <v>5399</v>
      </c>
      <c r="B1788" s="319" t="s">
        <v>5400</v>
      </c>
      <c r="C1788" s="311">
        <v>1</v>
      </c>
      <c r="D1788" s="312">
        <v>1.2</v>
      </c>
      <c r="E1788" s="311">
        <v>30</v>
      </c>
      <c r="F1788" s="312">
        <v>81.600000000000009</v>
      </c>
      <c r="G1788" s="304">
        <f t="shared" si="32"/>
        <v>31</v>
      </c>
      <c r="H1788" s="419">
        <v>82.800000000000011</v>
      </c>
    </row>
    <row r="1789" spans="1:8">
      <c r="A1789" s="318" t="s">
        <v>5976</v>
      </c>
      <c r="B1789" s="319" t="s">
        <v>5977</v>
      </c>
      <c r="C1789" s="311">
        <v>1</v>
      </c>
      <c r="D1789" s="312">
        <v>40.800000000000004</v>
      </c>
      <c r="E1789" s="311">
        <v>971</v>
      </c>
      <c r="F1789" s="312">
        <v>1234.8</v>
      </c>
      <c r="G1789" s="304">
        <f t="shared" si="32"/>
        <v>972</v>
      </c>
      <c r="H1789" s="419">
        <v>1275.5999999999999</v>
      </c>
    </row>
    <row r="1790" spans="1:8" ht="11.25" customHeight="1">
      <c r="A1790" s="318" t="s">
        <v>5978</v>
      </c>
      <c r="B1790" s="319" t="s">
        <v>5979</v>
      </c>
      <c r="C1790" s="311">
        <v>1</v>
      </c>
      <c r="D1790" s="312">
        <v>41.8</v>
      </c>
      <c r="E1790" s="311">
        <v>971</v>
      </c>
      <c r="F1790" s="312">
        <v>1233.0999999999999</v>
      </c>
      <c r="G1790" s="304">
        <f t="shared" si="32"/>
        <v>972</v>
      </c>
      <c r="H1790" s="419">
        <v>1274.8999999999999</v>
      </c>
    </row>
    <row r="1791" spans="1:8">
      <c r="A1791" s="318" t="s">
        <v>5406</v>
      </c>
      <c r="B1791" s="319" t="s">
        <v>5609</v>
      </c>
      <c r="C1791" s="311">
        <v>145</v>
      </c>
      <c r="D1791" s="312">
        <v>211.2</v>
      </c>
      <c r="E1791" s="311">
        <v>1041</v>
      </c>
      <c r="F1791" s="312">
        <v>1029.5999999999999</v>
      </c>
      <c r="G1791" s="304">
        <f t="shared" si="32"/>
        <v>1186</v>
      </c>
      <c r="H1791" s="419">
        <v>1240.8</v>
      </c>
    </row>
    <row r="1792" spans="1:8">
      <c r="A1792" s="307" t="s">
        <v>5980</v>
      </c>
      <c r="B1792" s="308" t="s">
        <v>5981</v>
      </c>
      <c r="C1792" s="311">
        <v>1</v>
      </c>
      <c r="D1792" s="312">
        <v>40.700000000000003</v>
      </c>
      <c r="E1792" s="311">
        <v>918</v>
      </c>
      <c r="F1792" s="312">
        <v>1179.2</v>
      </c>
      <c r="G1792" s="304">
        <f t="shared" si="32"/>
        <v>919</v>
      </c>
      <c r="H1792" s="419">
        <v>1219.9000000000001</v>
      </c>
    </row>
    <row r="1793" spans="1:8" ht="25.5">
      <c r="A1793" s="318" t="s">
        <v>5982</v>
      </c>
      <c r="B1793" s="319" t="s">
        <v>5983</v>
      </c>
      <c r="C1793" s="311">
        <v>0</v>
      </c>
      <c r="D1793" s="312">
        <v>1.2</v>
      </c>
      <c r="E1793" s="311">
        <v>11</v>
      </c>
      <c r="F1793" s="312">
        <v>18</v>
      </c>
      <c r="G1793" s="304">
        <f t="shared" si="32"/>
        <v>11</v>
      </c>
      <c r="H1793" s="419">
        <v>19.2</v>
      </c>
    </row>
    <row r="1794" spans="1:8" ht="25.5">
      <c r="A1794" s="307" t="s">
        <v>5984</v>
      </c>
      <c r="B1794" s="308" t="s">
        <v>5985</v>
      </c>
      <c r="C1794" s="311">
        <v>0</v>
      </c>
      <c r="D1794" s="312">
        <v>3.5999999999999996</v>
      </c>
      <c r="E1794" s="311">
        <v>26</v>
      </c>
      <c r="F1794" s="312">
        <v>60</v>
      </c>
      <c r="G1794" s="304">
        <f t="shared" si="32"/>
        <v>26</v>
      </c>
      <c r="H1794" s="419">
        <v>63.6</v>
      </c>
    </row>
    <row r="1795" spans="1:8" ht="25.5">
      <c r="A1795" s="318" t="s">
        <v>5986</v>
      </c>
      <c r="B1795" s="319" t="s">
        <v>5987</v>
      </c>
      <c r="C1795" s="311">
        <v>0</v>
      </c>
      <c r="D1795" s="312">
        <v>0</v>
      </c>
      <c r="E1795" s="311">
        <v>1</v>
      </c>
      <c r="F1795" s="312">
        <v>1.2</v>
      </c>
      <c r="G1795" s="304">
        <f t="shared" si="32"/>
        <v>1</v>
      </c>
      <c r="H1795" s="419">
        <v>1.2</v>
      </c>
    </row>
    <row r="1796" spans="1:8" ht="25.5">
      <c r="A1796" s="478" t="s">
        <v>5988</v>
      </c>
      <c r="B1796" s="411" t="s">
        <v>5989</v>
      </c>
      <c r="C1796" s="311">
        <v>0</v>
      </c>
      <c r="D1796" s="312">
        <v>8.4</v>
      </c>
      <c r="E1796" s="311">
        <v>156</v>
      </c>
      <c r="F1796" s="312">
        <v>202.8</v>
      </c>
      <c r="G1796" s="304">
        <f t="shared" si="32"/>
        <v>156</v>
      </c>
      <c r="H1796" s="419">
        <v>211.20000000000002</v>
      </c>
    </row>
    <row r="1797" spans="1:8" ht="25.5">
      <c r="A1797" s="318" t="s">
        <v>5990</v>
      </c>
      <c r="B1797" s="319" t="s">
        <v>5991</v>
      </c>
      <c r="C1797" s="311">
        <v>0</v>
      </c>
      <c r="D1797" s="312">
        <v>5.5</v>
      </c>
      <c r="E1797" s="311">
        <v>103</v>
      </c>
      <c r="F1797" s="312">
        <v>122.1</v>
      </c>
      <c r="G1797" s="304">
        <f t="shared" si="32"/>
        <v>103</v>
      </c>
      <c r="H1797" s="419">
        <v>127.6</v>
      </c>
    </row>
    <row r="1798" spans="1:8" ht="25.5">
      <c r="A1798" s="307" t="s">
        <v>5992</v>
      </c>
      <c r="B1798" s="308" t="s">
        <v>5993</v>
      </c>
      <c r="C1798" s="311">
        <v>0</v>
      </c>
      <c r="D1798" s="312">
        <v>5.5</v>
      </c>
      <c r="E1798" s="311">
        <v>30</v>
      </c>
      <c r="F1798" s="312">
        <v>57.2</v>
      </c>
      <c r="G1798" s="304">
        <f t="shared" si="32"/>
        <v>30</v>
      </c>
      <c r="H1798" s="419">
        <v>62.7</v>
      </c>
    </row>
    <row r="1799" spans="1:8">
      <c r="A1799" s="307" t="s">
        <v>5994</v>
      </c>
      <c r="B1799" s="308" t="s">
        <v>5995</v>
      </c>
      <c r="C1799" s="311">
        <v>0</v>
      </c>
      <c r="D1799" s="312">
        <v>0</v>
      </c>
      <c r="E1799" s="311">
        <v>4</v>
      </c>
      <c r="F1799" s="312">
        <v>4.8</v>
      </c>
      <c r="G1799" s="304">
        <f t="shared" si="32"/>
        <v>4</v>
      </c>
      <c r="H1799" s="419">
        <v>4.8</v>
      </c>
    </row>
    <row r="1800" spans="1:8">
      <c r="A1800" s="307" t="s">
        <v>5410</v>
      </c>
      <c r="B1800" s="308" t="s">
        <v>5612</v>
      </c>
      <c r="C1800" s="311">
        <v>0</v>
      </c>
      <c r="D1800" s="312">
        <v>0</v>
      </c>
      <c r="E1800" s="311">
        <v>1</v>
      </c>
      <c r="F1800" s="312">
        <v>1.2</v>
      </c>
      <c r="G1800" s="304">
        <f t="shared" si="32"/>
        <v>1</v>
      </c>
      <c r="H1800" s="419">
        <v>1.2</v>
      </c>
    </row>
    <row r="1801" spans="1:8">
      <c r="A1801" s="307" t="s">
        <v>4035</v>
      </c>
      <c r="B1801" s="308" t="s">
        <v>4036</v>
      </c>
      <c r="C1801" s="311">
        <v>0</v>
      </c>
      <c r="D1801" s="312">
        <v>0</v>
      </c>
      <c r="E1801" s="311">
        <v>10</v>
      </c>
      <c r="F1801" s="312">
        <v>15.600000000000001</v>
      </c>
      <c r="G1801" s="304">
        <f t="shared" si="32"/>
        <v>10</v>
      </c>
      <c r="H1801" s="419">
        <v>15.600000000000001</v>
      </c>
    </row>
    <row r="1802" spans="1:8">
      <c r="A1802" s="393" t="s">
        <v>5996</v>
      </c>
      <c r="B1802" s="352" t="s">
        <v>5997</v>
      </c>
      <c r="C1802" s="311">
        <v>0</v>
      </c>
      <c r="D1802" s="312">
        <v>0</v>
      </c>
      <c r="E1802" s="311">
        <v>3</v>
      </c>
      <c r="F1802" s="312">
        <v>1.2</v>
      </c>
      <c r="G1802" s="304">
        <f t="shared" si="32"/>
        <v>3</v>
      </c>
      <c r="H1802" s="419">
        <v>1.2</v>
      </c>
    </row>
    <row r="1803" spans="1:8">
      <c r="A1803" s="307" t="s">
        <v>5998</v>
      </c>
      <c r="B1803" s="308" t="s">
        <v>5999</v>
      </c>
      <c r="C1803" s="311">
        <v>0</v>
      </c>
      <c r="D1803" s="312">
        <v>0</v>
      </c>
      <c r="E1803" s="311">
        <v>0</v>
      </c>
      <c r="F1803" s="312">
        <v>8.4</v>
      </c>
      <c r="G1803" s="304">
        <f t="shared" si="32"/>
        <v>0</v>
      </c>
      <c r="H1803" s="419">
        <v>8.4</v>
      </c>
    </row>
    <row r="1804" spans="1:8">
      <c r="A1804" s="307" t="s">
        <v>6000</v>
      </c>
      <c r="B1804" s="308" t="s">
        <v>6001</v>
      </c>
      <c r="C1804" s="311">
        <v>0</v>
      </c>
      <c r="D1804" s="312">
        <v>0</v>
      </c>
      <c r="E1804" s="311">
        <v>0</v>
      </c>
      <c r="F1804" s="312">
        <v>1.2</v>
      </c>
      <c r="G1804" s="304">
        <f t="shared" si="32"/>
        <v>0</v>
      </c>
      <c r="H1804" s="419">
        <v>1.2</v>
      </c>
    </row>
    <row r="1805" spans="1:8">
      <c r="A1805" s="318" t="s">
        <v>6002</v>
      </c>
      <c r="B1805" s="319" t="s">
        <v>6003</v>
      </c>
      <c r="C1805" s="311">
        <v>0</v>
      </c>
      <c r="D1805" s="312">
        <v>0</v>
      </c>
      <c r="E1805" s="311">
        <v>5</v>
      </c>
      <c r="F1805" s="312">
        <v>3.5999999999999996</v>
      </c>
      <c r="G1805" s="304">
        <f t="shared" si="32"/>
        <v>5</v>
      </c>
      <c r="H1805" s="419">
        <v>3.5999999999999996</v>
      </c>
    </row>
    <row r="1806" spans="1:8" ht="38.25">
      <c r="A1806" s="318" t="s">
        <v>6004</v>
      </c>
      <c r="B1806" s="319" t="s">
        <v>6005</v>
      </c>
      <c r="C1806" s="311">
        <v>0</v>
      </c>
      <c r="D1806" s="312">
        <v>0</v>
      </c>
      <c r="E1806" s="311">
        <v>0</v>
      </c>
      <c r="F1806" s="312">
        <v>1.2</v>
      </c>
      <c r="G1806" s="304">
        <f t="shared" si="32"/>
        <v>0</v>
      </c>
      <c r="H1806" s="419">
        <v>1.2</v>
      </c>
    </row>
    <row r="1807" spans="1:8">
      <c r="A1807" s="318" t="s">
        <v>5413</v>
      </c>
      <c r="B1807" s="319" t="s">
        <v>5414</v>
      </c>
      <c r="C1807" s="311">
        <v>0</v>
      </c>
      <c r="D1807" s="312">
        <v>0</v>
      </c>
      <c r="E1807" s="311">
        <v>73</v>
      </c>
      <c r="F1807" s="312">
        <v>103.19999999999999</v>
      </c>
      <c r="G1807" s="304">
        <f t="shared" si="32"/>
        <v>73</v>
      </c>
      <c r="H1807" s="419">
        <v>103.19999999999999</v>
      </c>
    </row>
    <row r="1808" spans="1:8">
      <c r="A1808" s="318" t="s">
        <v>5415</v>
      </c>
      <c r="B1808" s="319" t="s">
        <v>5416</v>
      </c>
      <c r="C1808" s="311">
        <v>1609</v>
      </c>
      <c r="D1808" s="312">
        <v>2548.7999999999997</v>
      </c>
      <c r="E1808" s="311">
        <v>7813</v>
      </c>
      <c r="F1808" s="312">
        <v>11546.4</v>
      </c>
      <c r="G1808" s="304">
        <f t="shared" si="32"/>
        <v>9422</v>
      </c>
      <c r="H1808" s="419">
        <v>14095.199999999999</v>
      </c>
    </row>
    <row r="1809" spans="1:8">
      <c r="A1809" s="351" t="s">
        <v>6006</v>
      </c>
      <c r="B1809" s="308" t="s">
        <v>4228</v>
      </c>
      <c r="C1809" s="311">
        <v>0</v>
      </c>
      <c r="D1809" s="312">
        <v>0</v>
      </c>
      <c r="E1809" s="311">
        <v>5</v>
      </c>
      <c r="F1809" s="312">
        <v>21.6</v>
      </c>
      <c r="G1809" s="304">
        <f t="shared" si="32"/>
        <v>5</v>
      </c>
      <c r="H1809" s="419">
        <v>21.6</v>
      </c>
    </row>
    <row r="1810" spans="1:8" ht="25.5">
      <c r="A1810" s="351" t="s">
        <v>5753</v>
      </c>
      <c r="B1810" s="308" t="s">
        <v>6007</v>
      </c>
      <c r="C1810" s="311">
        <v>0</v>
      </c>
      <c r="D1810" s="312">
        <v>0</v>
      </c>
      <c r="E1810" s="311">
        <v>39</v>
      </c>
      <c r="F1810" s="312">
        <v>4.8</v>
      </c>
      <c r="G1810" s="304">
        <f t="shared" si="32"/>
        <v>39</v>
      </c>
      <c r="H1810" s="419">
        <v>4.8</v>
      </c>
    </row>
    <row r="1811" spans="1:8">
      <c r="A1811" s="318" t="s">
        <v>5422</v>
      </c>
      <c r="B1811" s="352" t="s">
        <v>6008</v>
      </c>
      <c r="C1811" s="311">
        <v>0</v>
      </c>
      <c r="D1811" s="312">
        <v>0</v>
      </c>
      <c r="E1811" s="311">
        <v>0</v>
      </c>
      <c r="F1811" s="312">
        <v>34.799999999999997</v>
      </c>
      <c r="G1811" s="304">
        <f t="shared" si="32"/>
        <v>0</v>
      </c>
      <c r="H1811" s="419">
        <v>34.799999999999997</v>
      </c>
    </row>
    <row r="1812" spans="1:8">
      <c r="A1812" s="318" t="s">
        <v>5426</v>
      </c>
      <c r="B1812" s="319" t="s">
        <v>5427</v>
      </c>
      <c r="C1812" s="311">
        <v>1</v>
      </c>
      <c r="D1812" s="312">
        <v>1.2</v>
      </c>
      <c r="E1812" s="311">
        <v>122</v>
      </c>
      <c r="F1812" s="312">
        <v>204</v>
      </c>
      <c r="G1812" s="304">
        <f t="shared" si="32"/>
        <v>123</v>
      </c>
      <c r="H1812" s="419">
        <v>205.2</v>
      </c>
    </row>
    <row r="1813" spans="1:8">
      <c r="A1813" s="318" t="s">
        <v>6009</v>
      </c>
      <c r="B1813" s="319" t="s">
        <v>6010</v>
      </c>
      <c r="C1813" s="311">
        <v>0</v>
      </c>
      <c r="D1813" s="312">
        <v>0</v>
      </c>
      <c r="E1813" s="311">
        <v>43</v>
      </c>
      <c r="F1813" s="312">
        <v>38.4</v>
      </c>
      <c r="G1813" s="304">
        <f t="shared" si="32"/>
        <v>43</v>
      </c>
      <c r="H1813" s="419">
        <v>38.4</v>
      </c>
    </row>
    <row r="1814" spans="1:8" ht="25.5">
      <c r="A1814" s="318" t="s">
        <v>5768</v>
      </c>
      <c r="B1814" s="319" t="s">
        <v>5621</v>
      </c>
      <c r="C1814" s="311">
        <v>155</v>
      </c>
      <c r="D1814" s="312">
        <v>236.40000000000003</v>
      </c>
      <c r="E1814" s="311">
        <v>2862</v>
      </c>
      <c r="F1814" s="312">
        <v>4158</v>
      </c>
      <c r="G1814" s="304">
        <f t="shared" si="32"/>
        <v>3017</v>
      </c>
      <c r="H1814" s="419">
        <v>4394.3999999999996</v>
      </c>
    </row>
    <row r="1815" spans="1:8">
      <c r="A1815" s="307" t="s">
        <v>5430</v>
      </c>
      <c r="B1815" s="308" t="s">
        <v>5431</v>
      </c>
      <c r="C1815" s="311">
        <v>402</v>
      </c>
      <c r="D1815" s="312">
        <v>664.4</v>
      </c>
      <c r="E1815" s="311">
        <v>4116</v>
      </c>
      <c r="F1815" s="312">
        <v>1559.8</v>
      </c>
      <c r="G1815" s="304">
        <f t="shared" si="32"/>
        <v>4518</v>
      </c>
      <c r="H1815" s="419">
        <v>2224.1999999999998</v>
      </c>
    </row>
    <row r="1816" spans="1:8">
      <c r="A1816" s="318" t="s">
        <v>5622</v>
      </c>
      <c r="B1816" s="319" t="s">
        <v>5623</v>
      </c>
      <c r="C1816" s="311">
        <v>6</v>
      </c>
      <c r="D1816" s="312">
        <v>27.599999999999998</v>
      </c>
      <c r="E1816" s="311">
        <v>168</v>
      </c>
      <c r="F1816" s="312">
        <v>290.39999999999998</v>
      </c>
      <c r="G1816" s="304">
        <f t="shared" si="32"/>
        <v>174</v>
      </c>
      <c r="H1816" s="419">
        <v>318</v>
      </c>
    </row>
    <row r="1817" spans="1:8">
      <c r="A1817" s="318" t="s">
        <v>5624</v>
      </c>
      <c r="B1817" s="319" t="s">
        <v>5625</v>
      </c>
      <c r="C1817" s="311">
        <v>5</v>
      </c>
      <c r="D1817" s="312">
        <v>24.2</v>
      </c>
      <c r="E1817" s="311">
        <v>153</v>
      </c>
      <c r="F1817" s="312">
        <v>273.89999999999998</v>
      </c>
      <c r="G1817" s="304">
        <f t="shared" si="32"/>
        <v>158</v>
      </c>
      <c r="H1817" s="419">
        <v>298.09999999999997</v>
      </c>
    </row>
    <row r="1818" spans="1:8">
      <c r="A1818" s="318" t="s">
        <v>6011</v>
      </c>
      <c r="B1818" s="319" t="s">
        <v>6012</v>
      </c>
      <c r="C1818" s="311">
        <v>0</v>
      </c>
      <c r="D1818" s="312">
        <v>0</v>
      </c>
      <c r="E1818" s="311">
        <v>19</v>
      </c>
      <c r="F1818" s="312">
        <v>30</v>
      </c>
      <c r="G1818" s="304">
        <f t="shared" si="32"/>
        <v>19</v>
      </c>
      <c r="H1818" s="419">
        <v>30</v>
      </c>
    </row>
    <row r="1819" spans="1:8" ht="25.5">
      <c r="A1819" s="318" t="s">
        <v>3112</v>
      </c>
      <c r="B1819" s="319" t="s">
        <v>3108</v>
      </c>
      <c r="C1819" s="311">
        <v>1051</v>
      </c>
      <c r="D1819" s="312">
        <v>924</v>
      </c>
      <c r="E1819" s="311">
        <v>705</v>
      </c>
      <c r="F1819" s="312">
        <v>732</v>
      </c>
      <c r="G1819" s="304">
        <f t="shared" ref="G1819:G1882" si="33">C1819+E1819</f>
        <v>1756</v>
      </c>
      <c r="H1819" s="419">
        <v>1656</v>
      </c>
    </row>
    <row r="1820" spans="1:8" ht="25.5">
      <c r="A1820" s="318" t="s">
        <v>5626</v>
      </c>
      <c r="B1820" s="319" t="s">
        <v>5906</v>
      </c>
      <c r="C1820" s="311">
        <v>0</v>
      </c>
      <c r="D1820" s="312">
        <v>0</v>
      </c>
      <c r="E1820" s="311">
        <v>272</v>
      </c>
      <c r="F1820" s="312">
        <v>220.79999999999998</v>
      </c>
      <c r="G1820" s="304">
        <f t="shared" si="33"/>
        <v>272</v>
      </c>
      <c r="H1820" s="419">
        <v>220.79999999999998</v>
      </c>
    </row>
    <row r="1821" spans="1:8">
      <c r="A1821" s="318" t="s">
        <v>5436</v>
      </c>
      <c r="B1821" s="319" t="s">
        <v>5437</v>
      </c>
      <c r="C1821" s="311">
        <v>0</v>
      </c>
      <c r="D1821" s="312">
        <v>0</v>
      </c>
      <c r="E1821" s="311">
        <v>16</v>
      </c>
      <c r="F1821" s="312">
        <v>16.8</v>
      </c>
      <c r="G1821" s="304">
        <f t="shared" si="33"/>
        <v>16</v>
      </c>
      <c r="H1821" s="419">
        <v>16.8</v>
      </c>
    </row>
    <row r="1822" spans="1:8" ht="29.25" customHeight="1">
      <c r="A1822" s="318" t="s">
        <v>5438</v>
      </c>
      <c r="B1822" s="319" t="s">
        <v>5439</v>
      </c>
      <c r="C1822" s="311">
        <v>0</v>
      </c>
      <c r="D1822" s="312">
        <v>0</v>
      </c>
      <c r="E1822" s="311">
        <v>1727</v>
      </c>
      <c r="F1822" s="312">
        <v>1786.8000000000002</v>
      </c>
      <c r="G1822" s="304">
        <f t="shared" si="33"/>
        <v>1727</v>
      </c>
      <c r="H1822" s="419">
        <v>1786.8000000000002</v>
      </c>
    </row>
    <row r="1823" spans="1:8" ht="28.5" customHeight="1">
      <c r="A1823" s="318" t="s">
        <v>5771</v>
      </c>
      <c r="B1823" s="319" t="s">
        <v>5772</v>
      </c>
      <c r="C1823" s="311">
        <v>0</v>
      </c>
      <c r="D1823" s="312">
        <v>0</v>
      </c>
      <c r="E1823" s="311">
        <v>0</v>
      </c>
      <c r="F1823" s="312">
        <v>1.2</v>
      </c>
      <c r="G1823" s="304">
        <f t="shared" si="33"/>
        <v>0</v>
      </c>
      <c r="H1823" s="419">
        <v>1.2</v>
      </c>
    </row>
    <row r="1824" spans="1:8">
      <c r="A1824" s="318" t="s">
        <v>5444</v>
      </c>
      <c r="B1824" s="319" t="s">
        <v>5445</v>
      </c>
      <c r="C1824" s="311">
        <v>0</v>
      </c>
      <c r="D1824" s="312">
        <v>0</v>
      </c>
      <c r="E1824" s="311">
        <v>42</v>
      </c>
      <c r="F1824" s="312">
        <v>79.2</v>
      </c>
      <c r="G1824" s="304">
        <f t="shared" si="33"/>
        <v>42</v>
      </c>
      <c r="H1824" s="419">
        <v>79.2</v>
      </c>
    </row>
    <row r="1825" spans="1:8">
      <c r="A1825" s="318" t="s">
        <v>6013</v>
      </c>
      <c r="B1825" s="319" t="s">
        <v>6014</v>
      </c>
      <c r="C1825" s="311">
        <v>0</v>
      </c>
      <c r="D1825" s="312">
        <v>0</v>
      </c>
      <c r="E1825" s="311">
        <v>35</v>
      </c>
      <c r="F1825" s="312">
        <v>20.400000000000002</v>
      </c>
      <c r="G1825" s="304">
        <f t="shared" si="33"/>
        <v>35</v>
      </c>
      <c r="H1825" s="419">
        <v>20.400000000000002</v>
      </c>
    </row>
    <row r="1826" spans="1:8">
      <c r="A1826" s="318" t="s">
        <v>5448</v>
      </c>
      <c r="B1826" s="319" t="s">
        <v>6015</v>
      </c>
      <c r="C1826" s="311">
        <v>0</v>
      </c>
      <c r="D1826" s="312">
        <v>0</v>
      </c>
      <c r="E1826" s="311">
        <v>299</v>
      </c>
      <c r="F1826" s="312">
        <v>2.4</v>
      </c>
      <c r="G1826" s="304">
        <f t="shared" si="33"/>
        <v>299</v>
      </c>
      <c r="H1826" s="419">
        <v>2.4</v>
      </c>
    </row>
    <row r="1827" spans="1:8">
      <c r="A1827" s="318" t="s">
        <v>5456</v>
      </c>
      <c r="B1827" s="319" t="s">
        <v>5457</v>
      </c>
      <c r="C1827" s="311">
        <v>0</v>
      </c>
      <c r="D1827" s="312">
        <v>0</v>
      </c>
      <c r="E1827" s="311">
        <v>0</v>
      </c>
      <c r="F1827" s="312">
        <v>1</v>
      </c>
      <c r="G1827" s="304">
        <f t="shared" si="33"/>
        <v>0</v>
      </c>
      <c r="H1827" s="419">
        <v>1</v>
      </c>
    </row>
    <row r="1828" spans="1:8" ht="25.5">
      <c r="A1828" s="318" t="s">
        <v>5458</v>
      </c>
      <c r="B1828" s="319" t="s">
        <v>5459</v>
      </c>
      <c r="C1828" s="311">
        <v>0</v>
      </c>
      <c r="D1828" s="312">
        <v>0</v>
      </c>
      <c r="E1828" s="311">
        <v>25</v>
      </c>
      <c r="F1828" s="312">
        <v>58.8</v>
      </c>
      <c r="G1828" s="304">
        <f t="shared" si="33"/>
        <v>25</v>
      </c>
      <c r="H1828" s="419">
        <v>58.8</v>
      </c>
    </row>
    <row r="1829" spans="1:8" ht="25.5">
      <c r="A1829" s="318" t="s">
        <v>6016</v>
      </c>
      <c r="B1829" s="319" t="s">
        <v>6017</v>
      </c>
      <c r="C1829" s="311">
        <v>0</v>
      </c>
      <c r="D1829" s="312">
        <v>0</v>
      </c>
      <c r="E1829" s="311">
        <v>27</v>
      </c>
      <c r="F1829" s="312">
        <v>27.599999999999998</v>
      </c>
      <c r="G1829" s="304">
        <f t="shared" si="33"/>
        <v>27</v>
      </c>
      <c r="H1829" s="419">
        <v>27.599999999999998</v>
      </c>
    </row>
    <row r="1830" spans="1:8" ht="25.5">
      <c r="A1830" s="307" t="s">
        <v>5638</v>
      </c>
      <c r="B1830" s="308" t="s">
        <v>6018</v>
      </c>
      <c r="C1830" s="311">
        <v>0</v>
      </c>
      <c r="D1830" s="312">
        <v>0</v>
      </c>
      <c r="E1830" s="311">
        <v>30</v>
      </c>
      <c r="F1830" s="312">
        <v>39.6</v>
      </c>
      <c r="G1830" s="304">
        <f t="shared" si="33"/>
        <v>30</v>
      </c>
      <c r="H1830" s="419">
        <v>39.6</v>
      </c>
    </row>
    <row r="1831" spans="1:8">
      <c r="A1831" s="318" t="s">
        <v>6019</v>
      </c>
      <c r="B1831" s="319" t="s">
        <v>6020</v>
      </c>
      <c r="C1831" s="311">
        <v>0</v>
      </c>
      <c r="D1831" s="312">
        <v>0</v>
      </c>
      <c r="E1831" s="311">
        <v>1</v>
      </c>
      <c r="F1831" s="312">
        <v>4.8</v>
      </c>
      <c r="G1831" s="304">
        <f t="shared" si="33"/>
        <v>1</v>
      </c>
      <c r="H1831" s="419">
        <v>4.8</v>
      </c>
    </row>
    <row r="1832" spans="1:8">
      <c r="A1832" s="478" t="s">
        <v>6021</v>
      </c>
      <c r="B1832" s="411" t="s">
        <v>6022</v>
      </c>
      <c r="C1832" s="311">
        <v>2</v>
      </c>
      <c r="D1832" s="312">
        <v>5.5</v>
      </c>
      <c r="E1832" s="311">
        <v>51</v>
      </c>
      <c r="F1832" s="312">
        <v>133.1</v>
      </c>
      <c r="G1832" s="304">
        <f t="shared" si="33"/>
        <v>53</v>
      </c>
      <c r="H1832" s="419">
        <v>138.6</v>
      </c>
    </row>
    <row r="1833" spans="1:8" ht="13.5" customHeight="1">
      <c r="A1833" s="318" t="s">
        <v>6023</v>
      </c>
      <c r="B1833" s="319" t="s">
        <v>6024</v>
      </c>
      <c r="C1833" s="311">
        <v>0</v>
      </c>
      <c r="D1833" s="312">
        <v>0</v>
      </c>
      <c r="E1833" s="311">
        <v>0</v>
      </c>
      <c r="F1833" s="312">
        <v>1</v>
      </c>
      <c r="G1833" s="304">
        <f t="shared" si="33"/>
        <v>0</v>
      </c>
      <c r="H1833" s="419">
        <v>1</v>
      </c>
    </row>
    <row r="1834" spans="1:8" ht="13.5" customHeight="1">
      <c r="A1834" s="478" t="s">
        <v>6025</v>
      </c>
      <c r="B1834" s="411" t="s">
        <v>6026</v>
      </c>
      <c r="C1834" s="311">
        <v>0</v>
      </c>
      <c r="D1834" s="312">
        <v>0</v>
      </c>
      <c r="E1834" s="311">
        <v>41</v>
      </c>
      <c r="F1834" s="312">
        <v>94.800000000000011</v>
      </c>
      <c r="G1834" s="304">
        <f t="shared" si="33"/>
        <v>41</v>
      </c>
      <c r="H1834" s="419">
        <v>94.800000000000011</v>
      </c>
    </row>
    <row r="1835" spans="1:8" ht="13.5" customHeight="1">
      <c r="A1835" s="351" t="s">
        <v>5472</v>
      </c>
      <c r="B1835" s="308" t="s">
        <v>5473</v>
      </c>
      <c r="C1835" s="311">
        <v>0</v>
      </c>
      <c r="D1835" s="312">
        <v>0</v>
      </c>
      <c r="E1835" s="311">
        <v>150</v>
      </c>
      <c r="F1835" s="312">
        <v>39.6</v>
      </c>
      <c r="G1835" s="304">
        <f t="shared" si="33"/>
        <v>150</v>
      </c>
      <c r="H1835" s="419">
        <v>39.6</v>
      </c>
    </row>
    <row r="1836" spans="1:8">
      <c r="A1836" s="318" t="s">
        <v>5474</v>
      </c>
      <c r="B1836" s="319" t="s">
        <v>6027</v>
      </c>
      <c r="C1836" s="311">
        <v>0</v>
      </c>
      <c r="D1836" s="312">
        <v>0</v>
      </c>
      <c r="E1836" s="311">
        <v>190</v>
      </c>
      <c r="F1836" s="312">
        <v>39.6</v>
      </c>
      <c r="G1836" s="304">
        <f t="shared" si="33"/>
        <v>190</v>
      </c>
      <c r="H1836" s="419">
        <v>39.6</v>
      </c>
    </row>
    <row r="1837" spans="1:8">
      <c r="A1837" s="318" t="s">
        <v>5476</v>
      </c>
      <c r="B1837" s="319" t="s">
        <v>5647</v>
      </c>
      <c r="C1837" s="311">
        <v>7887</v>
      </c>
      <c r="D1837" s="312">
        <v>40.700000000000003</v>
      </c>
      <c r="E1837" s="311">
        <v>15026</v>
      </c>
      <c r="F1837" s="312">
        <v>21067.200000000001</v>
      </c>
      <c r="G1837" s="304">
        <f t="shared" si="33"/>
        <v>22913</v>
      </c>
      <c r="H1837" s="419">
        <v>21107.9</v>
      </c>
    </row>
    <row r="1838" spans="1:8">
      <c r="A1838" s="318" t="s">
        <v>6028</v>
      </c>
      <c r="B1838" s="319" t="s">
        <v>6029</v>
      </c>
      <c r="C1838" s="311">
        <v>639</v>
      </c>
      <c r="D1838" s="312">
        <v>856.8</v>
      </c>
      <c r="E1838" s="311">
        <v>2374</v>
      </c>
      <c r="F1838" s="312">
        <v>3655.2000000000003</v>
      </c>
      <c r="G1838" s="304">
        <f t="shared" si="33"/>
        <v>3013</v>
      </c>
      <c r="H1838" s="419">
        <v>4512</v>
      </c>
    </row>
    <row r="1839" spans="1:8">
      <c r="A1839" s="479" t="s">
        <v>6030</v>
      </c>
      <c r="B1839" s="352" t="s">
        <v>6031</v>
      </c>
      <c r="C1839" s="311">
        <v>639</v>
      </c>
      <c r="D1839" s="312">
        <v>1246.3</v>
      </c>
      <c r="E1839" s="311">
        <v>1380</v>
      </c>
      <c r="F1839" s="312">
        <v>2300.1</v>
      </c>
      <c r="G1839" s="304">
        <f t="shared" si="33"/>
        <v>2019</v>
      </c>
      <c r="H1839" s="419">
        <v>3546.3999999999996</v>
      </c>
    </row>
    <row r="1840" spans="1:8">
      <c r="A1840" s="478" t="s">
        <v>5649</v>
      </c>
      <c r="B1840" s="411" t="s">
        <v>5650</v>
      </c>
      <c r="C1840" s="311">
        <v>0</v>
      </c>
      <c r="D1840" s="312">
        <v>0</v>
      </c>
      <c r="E1840" s="311">
        <v>0</v>
      </c>
      <c r="F1840" s="312">
        <v>33.6</v>
      </c>
      <c r="G1840" s="304">
        <f t="shared" si="33"/>
        <v>0</v>
      </c>
      <c r="H1840" s="419">
        <v>33.6</v>
      </c>
    </row>
    <row r="1841" spans="1:8" ht="12.75" customHeight="1">
      <c r="A1841" s="318" t="s">
        <v>5652</v>
      </c>
      <c r="B1841" s="319" t="s">
        <v>5925</v>
      </c>
      <c r="C1841" s="311">
        <v>0</v>
      </c>
      <c r="D1841" s="312">
        <v>0</v>
      </c>
      <c r="E1841" s="311">
        <v>20</v>
      </c>
      <c r="F1841" s="312">
        <v>2.4</v>
      </c>
      <c r="G1841" s="304">
        <f t="shared" si="33"/>
        <v>20</v>
      </c>
      <c r="H1841" s="419">
        <v>2.4</v>
      </c>
    </row>
    <row r="1842" spans="1:8" ht="29.25" customHeight="1">
      <c r="A1842" s="318" t="s">
        <v>5660</v>
      </c>
      <c r="B1842" s="319" t="s">
        <v>5487</v>
      </c>
      <c r="C1842" s="311">
        <v>3</v>
      </c>
      <c r="D1842" s="312">
        <v>2</v>
      </c>
      <c r="E1842" s="311">
        <v>1975</v>
      </c>
      <c r="F1842" s="312">
        <v>1393.2</v>
      </c>
      <c r="G1842" s="304">
        <f t="shared" si="33"/>
        <v>1978</v>
      </c>
      <c r="H1842" s="419">
        <v>1395.2</v>
      </c>
    </row>
    <row r="1843" spans="1:8">
      <c r="A1843" s="318" t="s">
        <v>5488</v>
      </c>
      <c r="B1843" s="319" t="s">
        <v>6032</v>
      </c>
      <c r="C1843" s="311">
        <v>0</v>
      </c>
      <c r="D1843" s="312">
        <v>0</v>
      </c>
      <c r="E1843" s="311">
        <v>0</v>
      </c>
      <c r="F1843" s="312">
        <v>4.8</v>
      </c>
      <c r="G1843" s="304">
        <f t="shared" si="33"/>
        <v>0</v>
      </c>
      <c r="H1843" s="419">
        <v>4.8</v>
      </c>
    </row>
    <row r="1844" spans="1:8" ht="25.5">
      <c r="A1844" s="307" t="s">
        <v>5490</v>
      </c>
      <c r="B1844" s="308" t="s">
        <v>5491</v>
      </c>
      <c r="C1844" s="311">
        <v>0</v>
      </c>
      <c r="D1844" s="312">
        <v>0</v>
      </c>
      <c r="E1844" s="311">
        <v>0</v>
      </c>
      <c r="F1844" s="312">
        <v>4.8</v>
      </c>
      <c r="G1844" s="304">
        <f t="shared" si="33"/>
        <v>0</v>
      </c>
      <c r="H1844" s="419">
        <v>4.8</v>
      </c>
    </row>
    <row r="1845" spans="1:8" ht="25.5">
      <c r="A1845" s="318" t="s">
        <v>5492</v>
      </c>
      <c r="B1845" s="319" t="s">
        <v>5493</v>
      </c>
      <c r="C1845" s="311">
        <v>0</v>
      </c>
      <c r="D1845" s="312">
        <v>0</v>
      </c>
      <c r="E1845" s="311">
        <v>17</v>
      </c>
      <c r="F1845" s="312">
        <v>30</v>
      </c>
      <c r="G1845" s="304">
        <f t="shared" si="33"/>
        <v>17</v>
      </c>
      <c r="H1845" s="419">
        <v>30</v>
      </c>
    </row>
    <row r="1846" spans="1:8">
      <c r="A1846" s="318" t="s">
        <v>5494</v>
      </c>
      <c r="B1846" s="319" t="s">
        <v>5495</v>
      </c>
      <c r="C1846" s="311">
        <v>3</v>
      </c>
      <c r="D1846" s="312">
        <v>45</v>
      </c>
      <c r="E1846" s="311">
        <v>996</v>
      </c>
      <c r="F1846" s="312">
        <v>1340.3999999999999</v>
      </c>
      <c r="G1846" s="304">
        <f t="shared" si="33"/>
        <v>999</v>
      </c>
      <c r="H1846" s="419">
        <v>1385.3999999999999</v>
      </c>
    </row>
    <row r="1847" spans="1:8" ht="25.5">
      <c r="A1847" s="307" t="s">
        <v>6033</v>
      </c>
      <c r="B1847" s="308" t="s">
        <v>6034</v>
      </c>
      <c r="C1847" s="311">
        <v>1</v>
      </c>
      <c r="D1847" s="312">
        <v>40.800000000000004</v>
      </c>
      <c r="E1847" s="311">
        <v>961</v>
      </c>
      <c r="F1847" s="312">
        <v>1219.1999999999998</v>
      </c>
      <c r="G1847" s="304">
        <f t="shared" si="33"/>
        <v>962</v>
      </c>
      <c r="H1847" s="419">
        <v>1259.9999999999998</v>
      </c>
    </row>
    <row r="1848" spans="1:8" ht="25.5">
      <c r="A1848" s="318" t="s">
        <v>5496</v>
      </c>
      <c r="B1848" s="319" t="s">
        <v>5662</v>
      </c>
      <c r="C1848" s="311">
        <v>0</v>
      </c>
      <c r="D1848" s="312">
        <v>0</v>
      </c>
      <c r="E1848" s="311">
        <v>0</v>
      </c>
      <c r="F1848" s="312">
        <v>1</v>
      </c>
      <c r="G1848" s="304">
        <f t="shared" si="33"/>
        <v>0</v>
      </c>
      <c r="H1848" s="419">
        <v>1</v>
      </c>
    </row>
    <row r="1849" spans="1:8" ht="25.5">
      <c r="A1849" s="307" t="s">
        <v>5498</v>
      </c>
      <c r="B1849" s="308" t="s">
        <v>6035</v>
      </c>
      <c r="C1849" s="311">
        <v>1</v>
      </c>
      <c r="D1849" s="312">
        <v>1.2</v>
      </c>
      <c r="E1849" s="311">
        <v>0</v>
      </c>
      <c r="F1849" s="312">
        <v>1</v>
      </c>
      <c r="G1849" s="304">
        <f t="shared" si="33"/>
        <v>1</v>
      </c>
      <c r="H1849" s="419">
        <v>2.2000000000000002</v>
      </c>
    </row>
    <row r="1850" spans="1:8" ht="25.5">
      <c r="A1850" s="307" t="s">
        <v>5500</v>
      </c>
      <c r="B1850" s="308" t="s">
        <v>5501</v>
      </c>
      <c r="C1850" s="311">
        <v>0</v>
      </c>
      <c r="D1850" s="312">
        <v>0</v>
      </c>
      <c r="E1850" s="311">
        <v>0</v>
      </c>
      <c r="F1850" s="312">
        <v>1</v>
      </c>
      <c r="G1850" s="304">
        <f t="shared" si="33"/>
        <v>0</v>
      </c>
      <c r="H1850" s="419">
        <v>1</v>
      </c>
    </row>
    <row r="1851" spans="1:8" ht="25.5">
      <c r="A1851" s="351" t="s">
        <v>5502</v>
      </c>
      <c r="B1851" s="308" t="s">
        <v>5503</v>
      </c>
      <c r="C1851" s="311">
        <v>2</v>
      </c>
      <c r="D1851" s="312">
        <v>4.8</v>
      </c>
      <c r="E1851" s="311">
        <v>2</v>
      </c>
      <c r="F1851" s="312">
        <v>26.4</v>
      </c>
      <c r="G1851" s="304">
        <f t="shared" si="33"/>
        <v>4</v>
      </c>
      <c r="H1851" s="419">
        <v>31.2</v>
      </c>
    </row>
    <row r="1852" spans="1:8" ht="25.5">
      <c r="A1852" s="318" t="s">
        <v>5504</v>
      </c>
      <c r="B1852" s="319" t="s">
        <v>5663</v>
      </c>
      <c r="C1852" s="311">
        <v>0</v>
      </c>
      <c r="D1852" s="312">
        <v>0</v>
      </c>
      <c r="E1852" s="311">
        <v>0</v>
      </c>
      <c r="F1852" s="312">
        <v>2.4</v>
      </c>
      <c r="G1852" s="304">
        <f t="shared" si="33"/>
        <v>0</v>
      </c>
      <c r="H1852" s="419">
        <v>2.4</v>
      </c>
    </row>
    <row r="1853" spans="1:8" ht="25.5">
      <c r="A1853" s="324" t="s">
        <v>5506</v>
      </c>
      <c r="B1853" s="352" t="s">
        <v>5507</v>
      </c>
      <c r="C1853" s="311">
        <v>0</v>
      </c>
      <c r="D1853" s="312">
        <v>0</v>
      </c>
      <c r="E1853" s="311">
        <v>230</v>
      </c>
      <c r="F1853" s="312">
        <v>385.2</v>
      </c>
      <c r="G1853" s="304">
        <f t="shared" si="33"/>
        <v>230</v>
      </c>
      <c r="H1853" s="419">
        <v>385.2</v>
      </c>
    </row>
    <row r="1854" spans="1:8">
      <c r="A1854" s="307" t="s">
        <v>5666</v>
      </c>
      <c r="B1854" s="308" t="s">
        <v>6036</v>
      </c>
      <c r="C1854" s="311">
        <v>0</v>
      </c>
      <c r="D1854" s="312">
        <v>0</v>
      </c>
      <c r="E1854" s="311">
        <v>0</v>
      </c>
      <c r="F1854" s="312">
        <v>1.2</v>
      </c>
      <c r="G1854" s="304">
        <f t="shared" si="33"/>
        <v>0</v>
      </c>
      <c r="H1854" s="419">
        <v>1.2</v>
      </c>
    </row>
    <row r="1855" spans="1:8" ht="25.5">
      <c r="A1855" s="307" t="s">
        <v>5508</v>
      </c>
      <c r="B1855" s="308" t="s">
        <v>5509</v>
      </c>
      <c r="C1855" s="311">
        <v>160</v>
      </c>
      <c r="D1855" s="312">
        <v>236.40000000000003</v>
      </c>
      <c r="E1855" s="311">
        <v>750</v>
      </c>
      <c r="F1855" s="312">
        <v>633.6</v>
      </c>
      <c r="G1855" s="304">
        <f t="shared" si="33"/>
        <v>910</v>
      </c>
      <c r="H1855" s="419">
        <v>870</v>
      </c>
    </row>
    <row r="1856" spans="1:8" ht="25.5">
      <c r="A1856" s="307" t="s">
        <v>5668</v>
      </c>
      <c r="B1856" s="308" t="s">
        <v>5669</v>
      </c>
      <c r="C1856" s="311">
        <v>0</v>
      </c>
      <c r="D1856" s="312">
        <v>0</v>
      </c>
      <c r="E1856" s="311">
        <v>179</v>
      </c>
      <c r="F1856" s="312">
        <v>94.800000000000011</v>
      </c>
      <c r="G1856" s="304">
        <f t="shared" si="33"/>
        <v>179</v>
      </c>
      <c r="H1856" s="419">
        <v>94.800000000000011</v>
      </c>
    </row>
    <row r="1857" spans="1:8" ht="25.5">
      <c r="A1857" s="318" t="s">
        <v>5510</v>
      </c>
      <c r="B1857" s="319" t="s">
        <v>5511</v>
      </c>
      <c r="C1857" s="311">
        <v>7</v>
      </c>
      <c r="D1857" s="312">
        <v>44</v>
      </c>
      <c r="E1857" s="311">
        <v>972</v>
      </c>
      <c r="F1857" s="312">
        <v>1283.7</v>
      </c>
      <c r="G1857" s="304">
        <f t="shared" si="33"/>
        <v>979</v>
      </c>
      <c r="H1857" s="419">
        <v>1327.7</v>
      </c>
    </row>
    <row r="1858" spans="1:8" ht="25.5">
      <c r="A1858" s="307" t="s">
        <v>5512</v>
      </c>
      <c r="B1858" s="308" t="s">
        <v>5513</v>
      </c>
      <c r="C1858" s="311">
        <v>10</v>
      </c>
      <c r="D1858" s="312">
        <v>26.4</v>
      </c>
      <c r="E1858" s="311">
        <v>15224</v>
      </c>
      <c r="F1858" s="312">
        <v>20712</v>
      </c>
      <c r="G1858" s="304">
        <f t="shared" si="33"/>
        <v>15234</v>
      </c>
      <c r="H1858" s="419">
        <v>20738.400000000001</v>
      </c>
    </row>
    <row r="1859" spans="1:8" ht="25.5">
      <c r="A1859" s="307" t="s">
        <v>5514</v>
      </c>
      <c r="B1859" s="308" t="s">
        <v>5515</v>
      </c>
      <c r="C1859" s="311">
        <v>289</v>
      </c>
      <c r="D1859" s="312">
        <v>451</v>
      </c>
      <c r="E1859" s="311">
        <v>3414</v>
      </c>
      <c r="F1859" s="312">
        <v>5211.8</v>
      </c>
      <c r="G1859" s="304">
        <f t="shared" si="33"/>
        <v>3703</v>
      </c>
      <c r="H1859" s="419">
        <v>5662.8</v>
      </c>
    </row>
    <row r="1860" spans="1:8" ht="25.5">
      <c r="A1860" s="307" t="s">
        <v>5516</v>
      </c>
      <c r="B1860" s="308" t="s">
        <v>5517</v>
      </c>
      <c r="C1860" s="311">
        <v>3</v>
      </c>
      <c r="D1860" s="312">
        <v>7.7</v>
      </c>
      <c r="E1860" s="311">
        <v>7</v>
      </c>
      <c r="F1860" s="312">
        <v>23.1</v>
      </c>
      <c r="G1860" s="304">
        <f t="shared" si="33"/>
        <v>10</v>
      </c>
      <c r="H1860" s="419">
        <v>30.8</v>
      </c>
    </row>
    <row r="1861" spans="1:8" ht="25.5">
      <c r="A1861" s="307" t="s">
        <v>5518</v>
      </c>
      <c r="B1861" s="308" t="s">
        <v>5519</v>
      </c>
      <c r="C1861" s="311">
        <v>43</v>
      </c>
      <c r="D1861" s="312">
        <v>108</v>
      </c>
      <c r="E1861" s="311">
        <v>1571</v>
      </c>
      <c r="F1861" s="312">
        <v>1004.4000000000001</v>
      </c>
      <c r="G1861" s="304">
        <f t="shared" si="33"/>
        <v>1614</v>
      </c>
      <c r="H1861" s="419">
        <v>1112.4000000000001</v>
      </c>
    </row>
    <row r="1862" spans="1:8" ht="25.5">
      <c r="A1862" s="307" t="s">
        <v>5520</v>
      </c>
      <c r="B1862" s="308" t="s">
        <v>5521</v>
      </c>
      <c r="C1862" s="311">
        <v>381</v>
      </c>
      <c r="D1862" s="312">
        <v>521</v>
      </c>
      <c r="E1862" s="311">
        <v>8500</v>
      </c>
      <c r="F1862" s="312">
        <v>9063.6</v>
      </c>
      <c r="G1862" s="304">
        <f t="shared" si="33"/>
        <v>8881</v>
      </c>
      <c r="H1862" s="419">
        <v>9584.6</v>
      </c>
    </row>
    <row r="1863" spans="1:8" ht="25.5">
      <c r="A1863" s="307" t="s">
        <v>5522</v>
      </c>
      <c r="B1863" s="308" t="s">
        <v>5523</v>
      </c>
      <c r="C1863" s="311">
        <v>1093</v>
      </c>
      <c r="D1863" s="312">
        <v>1778.7</v>
      </c>
      <c r="E1863" s="311">
        <v>22972</v>
      </c>
      <c r="F1863" s="312">
        <v>31134.400000000001</v>
      </c>
      <c r="G1863" s="304">
        <f t="shared" si="33"/>
        <v>24065</v>
      </c>
      <c r="H1863" s="419">
        <v>32913.1</v>
      </c>
    </row>
    <row r="1864" spans="1:8" ht="25.5">
      <c r="A1864" s="307" t="s">
        <v>2740</v>
      </c>
      <c r="B1864" s="308" t="s">
        <v>5524</v>
      </c>
      <c r="C1864" s="311">
        <v>2442</v>
      </c>
      <c r="D1864" s="312">
        <v>3626</v>
      </c>
      <c r="E1864" s="311">
        <v>18257</v>
      </c>
      <c r="F1864" s="312">
        <v>25471.599999999999</v>
      </c>
      <c r="G1864" s="304">
        <f t="shared" si="33"/>
        <v>20699</v>
      </c>
      <c r="H1864" s="419">
        <v>29097.599999999999</v>
      </c>
    </row>
    <row r="1865" spans="1:8" ht="25.5">
      <c r="A1865" s="307" t="s">
        <v>5527</v>
      </c>
      <c r="B1865" s="308" t="s">
        <v>5528</v>
      </c>
      <c r="C1865" s="311">
        <v>273</v>
      </c>
      <c r="D1865" s="312">
        <v>53.9</v>
      </c>
      <c r="E1865" s="311">
        <v>14491</v>
      </c>
      <c r="F1865" s="312">
        <v>18992.599999999999</v>
      </c>
      <c r="G1865" s="304">
        <f t="shared" si="33"/>
        <v>14764</v>
      </c>
      <c r="H1865" s="419">
        <v>19046.5</v>
      </c>
    </row>
    <row r="1866" spans="1:8" ht="25.5">
      <c r="A1866" s="307" t="s">
        <v>5529</v>
      </c>
      <c r="B1866" s="308" t="s">
        <v>5530</v>
      </c>
      <c r="C1866" s="311">
        <v>0</v>
      </c>
      <c r="D1866" s="312">
        <v>0</v>
      </c>
      <c r="E1866" s="311">
        <v>0</v>
      </c>
      <c r="F1866" s="312">
        <v>1</v>
      </c>
      <c r="G1866" s="304">
        <f t="shared" si="33"/>
        <v>0</v>
      </c>
      <c r="H1866" s="419">
        <v>1</v>
      </c>
    </row>
    <row r="1867" spans="1:8">
      <c r="A1867" s="307" t="s">
        <v>5531</v>
      </c>
      <c r="B1867" s="308" t="s">
        <v>5532</v>
      </c>
      <c r="C1867" s="311">
        <v>0</v>
      </c>
      <c r="D1867" s="312">
        <v>1.2</v>
      </c>
      <c r="E1867" s="311">
        <v>0</v>
      </c>
      <c r="F1867" s="312">
        <v>1</v>
      </c>
      <c r="G1867" s="304">
        <f t="shared" si="33"/>
        <v>0</v>
      </c>
      <c r="H1867" s="419">
        <v>2.2000000000000002</v>
      </c>
    </row>
    <row r="1868" spans="1:8">
      <c r="A1868" s="307" t="s">
        <v>5535</v>
      </c>
      <c r="B1868" s="308" t="s">
        <v>5536</v>
      </c>
      <c r="C1868" s="311">
        <v>56</v>
      </c>
      <c r="D1868" s="312">
        <v>88</v>
      </c>
      <c r="E1868" s="311">
        <v>3206</v>
      </c>
      <c r="F1868" s="312">
        <v>3691.6</v>
      </c>
      <c r="G1868" s="304">
        <f t="shared" si="33"/>
        <v>3262</v>
      </c>
      <c r="H1868" s="419">
        <v>3779.6</v>
      </c>
    </row>
    <row r="1869" spans="1:8" ht="25.5">
      <c r="A1869" s="307" t="s">
        <v>5670</v>
      </c>
      <c r="B1869" s="308" t="s">
        <v>5671</v>
      </c>
      <c r="C1869" s="311">
        <v>0</v>
      </c>
      <c r="D1869" s="312">
        <v>0</v>
      </c>
      <c r="E1869" s="311">
        <v>0</v>
      </c>
      <c r="F1869" s="312">
        <v>3.5999999999999996</v>
      </c>
      <c r="G1869" s="304">
        <f t="shared" si="33"/>
        <v>0</v>
      </c>
      <c r="H1869" s="419">
        <v>3.5999999999999996</v>
      </c>
    </row>
    <row r="1870" spans="1:8" ht="25.5">
      <c r="A1870" s="307" t="s">
        <v>5672</v>
      </c>
      <c r="B1870" s="308" t="s">
        <v>5673</v>
      </c>
      <c r="C1870" s="311">
        <v>0</v>
      </c>
      <c r="D1870" s="312">
        <v>0</v>
      </c>
      <c r="E1870" s="311">
        <v>0</v>
      </c>
      <c r="F1870" s="312">
        <v>1</v>
      </c>
      <c r="G1870" s="304">
        <f t="shared" si="33"/>
        <v>0</v>
      </c>
      <c r="H1870" s="419">
        <v>1</v>
      </c>
    </row>
    <row r="1871" spans="1:8" ht="25.5">
      <c r="A1871" s="307" t="s">
        <v>5537</v>
      </c>
      <c r="B1871" s="308" t="s">
        <v>6037</v>
      </c>
      <c r="C1871" s="311">
        <v>14</v>
      </c>
      <c r="D1871" s="312">
        <v>13.2</v>
      </c>
      <c r="E1871" s="311">
        <v>429</v>
      </c>
      <c r="F1871" s="312">
        <v>610.5</v>
      </c>
      <c r="G1871" s="304">
        <f t="shared" si="33"/>
        <v>443</v>
      </c>
      <c r="H1871" s="419">
        <v>623.70000000000005</v>
      </c>
    </row>
    <row r="1872" spans="1:8" ht="25.5">
      <c r="A1872" s="307" t="s">
        <v>6038</v>
      </c>
      <c r="B1872" s="308" t="s">
        <v>6039</v>
      </c>
      <c r="C1872" s="311">
        <v>0</v>
      </c>
      <c r="D1872" s="312">
        <v>0</v>
      </c>
      <c r="E1872" s="311">
        <v>127</v>
      </c>
      <c r="F1872" s="312">
        <v>764.4</v>
      </c>
      <c r="G1872" s="304">
        <f t="shared" si="33"/>
        <v>127</v>
      </c>
      <c r="H1872" s="419">
        <v>764.4</v>
      </c>
    </row>
    <row r="1873" spans="1:8" ht="12.75" customHeight="1">
      <c r="A1873" s="307" t="s">
        <v>6040</v>
      </c>
      <c r="B1873" s="308" t="s">
        <v>6041</v>
      </c>
      <c r="C1873" s="311">
        <v>0</v>
      </c>
      <c r="D1873" s="312">
        <v>0</v>
      </c>
      <c r="E1873" s="311">
        <v>0</v>
      </c>
      <c r="F1873" s="312">
        <v>1</v>
      </c>
      <c r="G1873" s="304">
        <f t="shared" si="33"/>
        <v>0</v>
      </c>
      <c r="H1873" s="419">
        <v>1</v>
      </c>
    </row>
    <row r="1874" spans="1:8" ht="25.5">
      <c r="A1874" s="307" t="s">
        <v>5539</v>
      </c>
      <c r="B1874" s="308" t="s">
        <v>5540</v>
      </c>
      <c r="C1874" s="311">
        <v>83</v>
      </c>
      <c r="D1874" s="312">
        <v>124.3</v>
      </c>
      <c r="E1874" s="311">
        <v>4451</v>
      </c>
      <c r="F1874" s="312">
        <v>3318.7</v>
      </c>
      <c r="G1874" s="304">
        <f t="shared" si="33"/>
        <v>4534</v>
      </c>
      <c r="H1874" s="419">
        <v>3443</v>
      </c>
    </row>
    <row r="1875" spans="1:8" ht="25.5">
      <c r="A1875" s="307" t="s">
        <v>5541</v>
      </c>
      <c r="B1875" s="308" t="s">
        <v>5542</v>
      </c>
      <c r="C1875" s="311">
        <v>1</v>
      </c>
      <c r="D1875" s="312">
        <v>30</v>
      </c>
      <c r="E1875" s="311">
        <v>3105</v>
      </c>
      <c r="F1875" s="312">
        <v>4579.2</v>
      </c>
      <c r="G1875" s="304">
        <f t="shared" si="33"/>
        <v>3106</v>
      </c>
      <c r="H1875" s="419">
        <v>4609.2</v>
      </c>
    </row>
    <row r="1876" spans="1:8">
      <c r="A1876" s="307" t="s">
        <v>5543</v>
      </c>
      <c r="B1876" s="308" t="s">
        <v>5544</v>
      </c>
      <c r="C1876" s="311">
        <v>0</v>
      </c>
      <c r="D1876" s="312">
        <v>0</v>
      </c>
      <c r="E1876" s="311">
        <v>483</v>
      </c>
      <c r="F1876" s="312">
        <v>326.40000000000003</v>
      </c>
      <c r="G1876" s="304">
        <f t="shared" si="33"/>
        <v>483</v>
      </c>
      <c r="H1876" s="419">
        <v>326.40000000000003</v>
      </c>
    </row>
    <row r="1877" spans="1:8">
      <c r="A1877" s="307" t="s">
        <v>5677</v>
      </c>
      <c r="B1877" s="308" t="s">
        <v>5678</v>
      </c>
      <c r="C1877" s="311">
        <v>0</v>
      </c>
      <c r="D1877" s="312">
        <v>0</v>
      </c>
      <c r="E1877" s="311">
        <v>0</v>
      </c>
      <c r="F1877" s="312">
        <v>3.5999999999999996</v>
      </c>
      <c r="G1877" s="304">
        <f t="shared" si="33"/>
        <v>0</v>
      </c>
      <c r="H1877" s="419">
        <v>3.5999999999999996</v>
      </c>
    </row>
    <row r="1878" spans="1:8" ht="25.5">
      <c r="A1878" s="307" t="s">
        <v>5545</v>
      </c>
      <c r="B1878" s="308" t="s">
        <v>5546</v>
      </c>
      <c r="C1878" s="311">
        <v>1</v>
      </c>
      <c r="D1878" s="312">
        <v>0</v>
      </c>
      <c r="E1878" s="311">
        <v>68</v>
      </c>
      <c r="F1878" s="312">
        <v>98.4</v>
      </c>
      <c r="G1878" s="304">
        <f t="shared" si="33"/>
        <v>69</v>
      </c>
      <c r="H1878" s="419">
        <v>98.4</v>
      </c>
    </row>
    <row r="1879" spans="1:8">
      <c r="A1879" s="307" t="s">
        <v>5547</v>
      </c>
      <c r="B1879" s="308" t="s">
        <v>5548</v>
      </c>
      <c r="C1879" s="311">
        <v>45</v>
      </c>
      <c r="D1879" s="312">
        <v>67</v>
      </c>
      <c r="E1879" s="311">
        <v>1625</v>
      </c>
      <c r="F1879" s="312">
        <v>2318.3999999999996</v>
      </c>
      <c r="G1879" s="304">
        <f t="shared" si="33"/>
        <v>1670</v>
      </c>
      <c r="H1879" s="419">
        <v>2385.3999999999996</v>
      </c>
    </row>
    <row r="1880" spans="1:8" ht="25.5">
      <c r="A1880" s="307" t="s">
        <v>5549</v>
      </c>
      <c r="B1880" s="308" t="s">
        <v>5550</v>
      </c>
      <c r="C1880" s="311">
        <v>1468</v>
      </c>
      <c r="D1880" s="312">
        <v>2341.9</v>
      </c>
      <c r="E1880" s="311">
        <v>17869</v>
      </c>
      <c r="F1880" s="312">
        <v>29755</v>
      </c>
      <c r="G1880" s="304">
        <f t="shared" si="33"/>
        <v>19337</v>
      </c>
      <c r="H1880" s="419">
        <v>32096.9</v>
      </c>
    </row>
    <row r="1881" spans="1:8" ht="25.5">
      <c r="A1881" s="307" t="s">
        <v>6042</v>
      </c>
      <c r="B1881" s="308" t="s">
        <v>6043</v>
      </c>
      <c r="C1881" s="311">
        <v>0</v>
      </c>
      <c r="D1881" s="312">
        <v>0</v>
      </c>
      <c r="E1881" s="311">
        <v>3</v>
      </c>
      <c r="F1881" s="312">
        <v>1.2</v>
      </c>
      <c r="G1881" s="304">
        <f t="shared" si="33"/>
        <v>3</v>
      </c>
      <c r="H1881" s="419">
        <v>1.2</v>
      </c>
    </row>
    <row r="1882" spans="1:8">
      <c r="A1882" s="307" t="s">
        <v>5565</v>
      </c>
      <c r="B1882" s="308" t="s">
        <v>6044</v>
      </c>
      <c r="C1882" s="311">
        <v>0</v>
      </c>
      <c r="D1882" s="312">
        <v>0</v>
      </c>
      <c r="E1882" s="311">
        <v>141</v>
      </c>
      <c r="F1882" s="312">
        <v>154.79999999999998</v>
      </c>
      <c r="G1882" s="304">
        <f t="shared" si="33"/>
        <v>141</v>
      </c>
      <c r="H1882" s="419">
        <v>154.79999999999998</v>
      </c>
    </row>
    <row r="1883" spans="1:8" ht="25.5">
      <c r="A1883" s="307" t="s">
        <v>5571</v>
      </c>
      <c r="B1883" s="308" t="s">
        <v>5572</v>
      </c>
      <c r="C1883" s="311">
        <v>0</v>
      </c>
      <c r="D1883" s="312">
        <v>1.1000000000000001</v>
      </c>
      <c r="E1883" s="311">
        <v>2025</v>
      </c>
      <c r="F1883" s="312">
        <v>1298</v>
      </c>
      <c r="G1883" s="304">
        <f t="shared" ref="G1883:G1907" si="34">C1883+E1883</f>
        <v>2025</v>
      </c>
      <c r="H1883" s="419">
        <v>1299.0999999999999</v>
      </c>
    </row>
    <row r="1884" spans="1:8">
      <c r="A1884" s="307" t="s">
        <v>5573</v>
      </c>
      <c r="B1884" s="308" t="s">
        <v>5936</v>
      </c>
      <c r="C1884" s="311">
        <v>0</v>
      </c>
      <c r="D1884" s="312">
        <v>1.1000000000000001</v>
      </c>
      <c r="E1884" s="311">
        <v>10607</v>
      </c>
      <c r="F1884" s="312">
        <v>10552.3</v>
      </c>
      <c r="G1884" s="304">
        <f t="shared" si="34"/>
        <v>10607</v>
      </c>
      <c r="H1884" s="419">
        <v>10553.4</v>
      </c>
    </row>
    <row r="1885" spans="1:8" ht="25.5">
      <c r="A1885" s="307" t="s">
        <v>5575</v>
      </c>
      <c r="B1885" s="308" t="s">
        <v>5576</v>
      </c>
      <c r="C1885" s="311">
        <v>308</v>
      </c>
      <c r="D1885" s="312">
        <v>790.8</v>
      </c>
      <c r="E1885" s="311">
        <v>2392</v>
      </c>
      <c r="F1885" s="312">
        <v>3758.4</v>
      </c>
      <c r="G1885" s="304">
        <f t="shared" si="34"/>
        <v>2700</v>
      </c>
      <c r="H1885" s="419">
        <v>4549.2</v>
      </c>
    </row>
    <row r="1886" spans="1:8" ht="25.5">
      <c r="A1886" s="307" t="s">
        <v>5687</v>
      </c>
      <c r="B1886" s="308" t="s">
        <v>6045</v>
      </c>
      <c r="C1886" s="311">
        <v>0</v>
      </c>
      <c r="D1886" s="312">
        <v>0</v>
      </c>
      <c r="E1886" s="311">
        <v>0</v>
      </c>
      <c r="F1886" s="312">
        <v>1.2</v>
      </c>
      <c r="G1886" s="304">
        <f t="shared" si="34"/>
        <v>0</v>
      </c>
      <c r="H1886" s="419">
        <v>1.2</v>
      </c>
    </row>
    <row r="1887" spans="1:8" ht="25.5">
      <c r="A1887" s="307" t="s">
        <v>1879</v>
      </c>
      <c r="B1887" s="308" t="s">
        <v>6046</v>
      </c>
      <c r="C1887" s="311">
        <v>1395</v>
      </c>
      <c r="D1887" s="312">
        <v>1884.3</v>
      </c>
      <c r="E1887" s="311">
        <v>41</v>
      </c>
      <c r="F1887" s="312">
        <v>206.8</v>
      </c>
      <c r="G1887" s="304">
        <f t="shared" si="34"/>
        <v>1436</v>
      </c>
      <c r="H1887" s="419">
        <v>2091.1</v>
      </c>
    </row>
    <row r="1888" spans="1:8" ht="25.5">
      <c r="A1888" s="307" t="s">
        <v>1880</v>
      </c>
      <c r="B1888" s="308" t="s">
        <v>6047</v>
      </c>
      <c r="C1888" s="311">
        <v>14</v>
      </c>
      <c r="D1888" s="312">
        <v>466</v>
      </c>
      <c r="E1888" s="311">
        <v>36</v>
      </c>
      <c r="F1888" s="312">
        <v>166.79999999999998</v>
      </c>
      <c r="G1888" s="304">
        <f t="shared" si="34"/>
        <v>50</v>
      </c>
      <c r="H1888" s="419">
        <v>632.79999999999995</v>
      </c>
    </row>
    <row r="1889" spans="1:8" ht="12.75" customHeight="1">
      <c r="A1889" s="307" t="s">
        <v>6048</v>
      </c>
      <c r="B1889" s="308" t="s">
        <v>6049</v>
      </c>
      <c r="C1889" s="311">
        <v>4</v>
      </c>
      <c r="D1889" s="312">
        <v>27.599999999999998</v>
      </c>
      <c r="E1889" s="311">
        <v>0</v>
      </c>
      <c r="F1889" s="312">
        <v>1</v>
      </c>
      <c r="G1889" s="304">
        <f t="shared" si="34"/>
        <v>4</v>
      </c>
      <c r="H1889" s="419">
        <v>28.599999999999998</v>
      </c>
    </row>
    <row r="1890" spans="1:8">
      <c r="A1890" s="307" t="s">
        <v>5691</v>
      </c>
      <c r="B1890" s="308" t="s">
        <v>5614</v>
      </c>
      <c r="C1890" s="311">
        <v>590</v>
      </c>
      <c r="D1890" s="312">
        <v>1012.8000000000001</v>
      </c>
      <c r="E1890" s="311">
        <v>1</v>
      </c>
      <c r="F1890" s="312">
        <v>1</v>
      </c>
      <c r="G1890" s="304">
        <f t="shared" si="34"/>
        <v>591</v>
      </c>
      <c r="H1890" s="419">
        <v>1013.8000000000001</v>
      </c>
    </row>
    <row r="1891" spans="1:8">
      <c r="A1891" s="307" t="s">
        <v>5389</v>
      </c>
      <c r="B1891" s="308" t="s">
        <v>5390</v>
      </c>
      <c r="C1891" s="311">
        <v>0</v>
      </c>
      <c r="D1891" s="312"/>
      <c r="E1891" s="311">
        <v>21</v>
      </c>
      <c r="F1891" s="312"/>
      <c r="G1891" s="304">
        <f t="shared" si="34"/>
        <v>21</v>
      </c>
      <c r="H1891" s="419"/>
    </row>
    <row r="1892" spans="1:8" ht="25.5">
      <c r="A1892" s="307" t="s">
        <v>5635</v>
      </c>
      <c r="B1892" s="308" t="s">
        <v>7294</v>
      </c>
      <c r="C1892" s="311">
        <v>0</v>
      </c>
      <c r="D1892" s="312"/>
      <c r="E1892" s="311">
        <v>12</v>
      </c>
      <c r="F1892" s="312"/>
      <c r="G1892" s="304">
        <f t="shared" si="34"/>
        <v>12</v>
      </c>
      <c r="H1892" s="419"/>
    </row>
    <row r="1893" spans="1:8" ht="25.5">
      <c r="A1893" s="307" t="s">
        <v>5551</v>
      </c>
      <c r="B1893" s="308" t="s">
        <v>7295</v>
      </c>
      <c r="C1893" s="311">
        <v>0</v>
      </c>
      <c r="D1893" s="312"/>
      <c r="E1893" s="311">
        <v>6</v>
      </c>
      <c r="F1893" s="312"/>
      <c r="G1893" s="304">
        <f t="shared" si="34"/>
        <v>6</v>
      </c>
      <c r="H1893" s="419"/>
    </row>
    <row r="1894" spans="1:8" ht="25.5">
      <c r="A1894" s="307" t="s">
        <v>6537</v>
      </c>
      <c r="B1894" s="308" t="s">
        <v>7296</v>
      </c>
      <c r="C1894" s="480">
        <v>0</v>
      </c>
      <c r="D1894" s="481"/>
      <c r="E1894" s="480">
        <v>3</v>
      </c>
      <c r="F1894" s="481"/>
      <c r="G1894" s="304">
        <f t="shared" si="34"/>
        <v>3</v>
      </c>
      <c r="H1894" s="419"/>
    </row>
    <row r="1895" spans="1:8">
      <c r="A1895" s="307" t="s">
        <v>5597</v>
      </c>
      <c r="B1895" s="308" t="s">
        <v>7297</v>
      </c>
      <c r="C1895" s="480">
        <v>0</v>
      </c>
      <c r="D1895" s="481"/>
      <c r="E1895" s="480">
        <v>1</v>
      </c>
      <c r="F1895" s="481"/>
      <c r="G1895" s="304">
        <f t="shared" si="34"/>
        <v>1</v>
      </c>
      <c r="H1895" s="419"/>
    </row>
    <row r="1896" spans="1:8">
      <c r="A1896" s="307" t="s">
        <v>5763</v>
      </c>
      <c r="B1896" s="308" t="s">
        <v>5764</v>
      </c>
      <c r="C1896" s="480">
        <v>0</v>
      </c>
      <c r="D1896" s="481"/>
      <c r="E1896" s="480">
        <v>1</v>
      </c>
      <c r="F1896" s="481"/>
      <c r="G1896" s="304">
        <f t="shared" si="34"/>
        <v>1</v>
      </c>
      <c r="H1896" s="419"/>
    </row>
    <row r="1897" spans="1:8" ht="25.5">
      <c r="A1897" s="307" t="s">
        <v>5525</v>
      </c>
      <c r="B1897" s="1357" t="s">
        <v>7298</v>
      </c>
      <c r="C1897" s="480">
        <v>0</v>
      </c>
      <c r="D1897" s="481"/>
      <c r="E1897" s="480">
        <v>1</v>
      </c>
      <c r="F1897" s="481"/>
      <c r="G1897" s="304">
        <f t="shared" si="34"/>
        <v>1</v>
      </c>
      <c r="H1897" s="419"/>
    </row>
    <row r="1898" spans="1:8">
      <c r="A1898" s="307" t="s">
        <v>5432</v>
      </c>
      <c r="B1898" s="1357" t="s">
        <v>6647</v>
      </c>
      <c r="C1898" s="480">
        <v>0</v>
      </c>
      <c r="D1898" s="481"/>
      <c r="E1898" s="480">
        <v>3</v>
      </c>
      <c r="F1898" s="481"/>
      <c r="G1898" s="304">
        <f t="shared" si="34"/>
        <v>3</v>
      </c>
      <c r="H1898" s="419"/>
    </row>
    <row r="1899" spans="1:8">
      <c r="A1899" s="307" t="s">
        <v>7773</v>
      </c>
      <c r="B1899" s="1357" t="s">
        <v>7774</v>
      </c>
      <c r="C1899" s="480">
        <v>0</v>
      </c>
      <c r="D1899" s="481"/>
      <c r="E1899" s="480">
        <v>2</v>
      </c>
      <c r="F1899" s="481"/>
      <c r="G1899" s="304">
        <f t="shared" si="34"/>
        <v>2</v>
      </c>
      <c r="H1899" s="419"/>
    </row>
    <row r="1900" spans="1:8" ht="25.5">
      <c r="A1900" s="307">
        <v>241021</v>
      </c>
      <c r="B1900" s="1357" t="s">
        <v>7775</v>
      </c>
      <c r="C1900" s="480">
        <v>0</v>
      </c>
      <c r="D1900" s="481"/>
      <c r="E1900" s="480">
        <v>3</v>
      </c>
      <c r="F1900" s="481"/>
      <c r="G1900" s="304">
        <f t="shared" si="34"/>
        <v>3</v>
      </c>
      <c r="H1900" s="419"/>
    </row>
    <row r="1901" spans="1:8">
      <c r="A1901" s="307" t="s">
        <v>5408</v>
      </c>
      <c r="B1901" s="1357" t="s">
        <v>7776</v>
      </c>
      <c r="C1901" s="480">
        <v>0</v>
      </c>
      <c r="D1901" s="481"/>
      <c r="E1901" s="480">
        <v>1</v>
      </c>
      <c r="F1901" s="481"/>
      <c r="G1901" s="304">
        <f t="shared" si="34"/>
        <v>1</v>
      </c>
      <c r="H1901" s="419"/>
    </row>
    <row r="1902" spans="1:8" ht="25.5">
      <c r="A1902" s="307" t="s">
        <v>7777</v>
      </c>
      <c r="B1902" s="1357" t="s">
        <v>7778</v>
      </c>
      <c r="C1902" s="480">
        <v>0</v>
      </c>
      <c r="D1902" s="481"/>
      <c r="E1902" s="480">
        <v>5</v>
      </c>
      <c r="F1902" s="481"/>
      <c r="G1902" s="304">
        <f t="shared" si="34"/>
        <v>5</v>
      </c>
      <c r="H1902" s="419"/>
    </row>
    <row r="1903" spans="1:8" ht="38.25">
      <c r="A1903" s="307" t="s">
        <v>7779</v>
      </c>
      <c r="B1903" s="1357" t="s">
        <v>7780</v>
      </c>
      <c r="C1903" s="480">
        <v>0</v>
      </c>
      <c r="D1903" s="481"/>
      <c r="E1903" s="480">
        <v>2</v>
      </c>
      <c r="F1903" s="481"/>
      <c r="G1903" s="304">
        <f t="shared" si="34"/>
        <v>2</v>
      </c>
      <c r="H1903" s="419"/>
    </row>
    <row r="1904" spans="1:8" ht="38.25">
      <c r="A1904" s="307" t="s">
        <v>7781</v>
      </c>
      <c r="B1904" s="1357" t="s">
        <v>7782</v>
      </c>
      <c r="C1904" s="480">
        <v>0</v>
      </c>
      <c r="D1904" s="481"/>
      <c r="E1904" s="480">
        <v>1</v>
      </c>
      <c r="F1904" s="481"/>
      <c r="G1904" s="304">
        <f t="shared" si="34"/>
        <v>1</v>
      </c>
      <c r="H1904" s="419"/>
    </row>
    <row r="1905" spans="1:8">
      <c r="A1905" s="307" t="s">
        <v>4063</v>
      </c>
      <c r="B1905" s="1357" t="s">
        <v>7783</v>
      </c>
      <c r="C1905" s="480">
        <v>0</v>
      </c>
      <c r="D1905" s="481"/>
      <c r="E1905" s="480">
        <v>1</v>
      </c>
      <c r="F1905" s="481"/>
      <c r="G1905" s="304">
        <f t="shared" si="34"/>
        <v>1</v>
      </c>
      <c r="H1905" s="419"/>
    </row>
    <row r="1906" spans="1:8" ht="13.5" thickBot="1">
      <c r="A1906" s="307" t="s">
        <v>4069</v>
      </c>
      <c r="B1906" s="1357" t="s">
        <v>7784</v>
      </c>
      <c r="C1906" s="480">
        <v>0</v>
      </c>
      <c r="D1906" s="481"/>
      <c r="E1906" s="480">
        <v>2</v>
      </c>
      <c r="F1906" s="481"/>
      <c r="G1906" s="304">
        <f t="shared" si="34"/>
        <v>2</v>
      </c>
      <c r="H1906" s="419"/>
    </row>
    <row r="1907" spans="1:8" ht="13.5" thickBot="1">
      <c r="A1907" s="625"/>
      <c r="B1907" s="627" t="s">
        <v>6050</v>
      </c>
      <c r="C1907" s="623">
        <v>42472</v>
      </c>
      <c r="D1907" s="834">
        <v>68395.400000000009</v>
      </c>
      <c r="E1907" s="623">
        <v>215767</v>
      </c>
      <c r="F1907" s="834">
        <v>286240</v>
      </c>
      <c r="G1907" s="1353">
        <f t="shared" si="34"/>
        <v>258239</v>
      </c>
      <c r="H1907" s="834">
        <v>354635</v>
      </c>
    </row>
    <row r="1908" spans="1:8" ht="13.5" thickBot="1">
      <c r="A1908" s="440"/>
      <c r="B1908" s="463"/>
      <c r="C1908" s="464"/>
      <c r="D1908" s="465"/>
      <c r="E1908" s="466"/>
      <c r="F1908" s="467"/>
      <c r="G1908" s="468"/>
      <c r="H1908" s="469"/>
    </row>
    <row r="1909" spans="1:8" ht="13.5" thickBot="1">
      <c r="A1909" s="2084" t="s">
        <v>1459</v>
      </c>
      <c r="B1909" s="2085"/>
      <c r="C1909" s="2085"/>
      <c r="D1909" s="2085"/>
      <c r="E1909" s="2085"/>
      <c r="F1909" s="2085"/>
      <c r="G1909" s="2085"/>
      <c r="H1909" s="2086"/>
    </row>
    <row r="1910" spans="1:8">
      <c r="A1910" s="439" t="s">
        <v>6051</v>
      </c>
      <c r="B1910" s="319" t="s">
        <v>6052</v>
      </c>
      <c r="C1910" s="311">
        <v>18</v>
      </c>
      <c r="D1910" s="312">
        <v>0</v>
      </c>
      <c r="E1910" s="311">
        <v>361</v>
      </c>
      <c r="F1910" s="312">
        <v>159.6</v>
      </c>
      <c r="G1910" s="304">
        <f>C1910+E1910</f>
        <v>379</v>
      </c>
      <c r="H1910" s="419">
        <v>159.6</v>
      </c>
    </row>
    <row r="1911" spans="1:8">
      <c r="A1911" s="439" t="s">
        <v>6053</v>
      </c>
      <c r="B1911" s="319" t="s">
        <v>6054</v>
      </c>
      <c r="C1911" s="311">
        <v>0</v>
      </c>
      <c r="D1911" s="312">
        <v>0</v>
      </c>
      <c r="E1911" s="311">
        <v>86</v>
      </c>
      <c r="F1911" s="312">
        <v>1</v>
      </c>
      <c r="G1911" s="304">
        <f t="shared" ref="G1911:G1974" si="35">C1911+E1911</f>
        <v>86</v>
      </c>
      <c r="H1911" s="419">
        <v>1</v>
      </c>
    </row>
    <row r="1912" spans="1:8">
      <c r="A1912" s="439" t="s">
        <v>6055</v>
      </c>
      <c r="B1912" s="319" t="s">
        <v>6056</v>
      </c>
      <c r="C1912" s="334">
        <v>0</v>
      </c>
      <c r="D1912" s="335">
        <v>0</v>
      </c>
      <c r="E1912" s="311">
        <v>0</v>
      </c>
      <c r="F1912" s="312">
        <v>1</v>
      </c>
      <c r="G1912" s="304">
        <f t="shared" si="35"/>
        <v>0</v>
      </c>
      <c r="H1912" s="419">
        <v>1</v>
      </c>
    </row>
    <row r="1913" spans="1:8">
      <c r="A1913" s="300" t="s">
        <v>6057</v>
      </c>
      <c r="B1913" s="482" t="s">
        <v>6058</v>
      </c>
      <c r="C1913" s="334">
        <v>0</v>
      </c>
      <c r="D1913" s="335">
        <v>18</v>
      </c>
      <c r="E1913" s="311">
        <v>340</v>
      </c>
      <c r="F1913" s="312">
        <v>861.59999999999991</v>
      </c>
      <c r="G1913" s="304">
        <f t="shared" si="35"/>
        <v>340</v>
      </c>
      <c r="H1913" s="419">
        <v>879.59999999999991</v>
      </c>
    </row>
    <row r="1914" spans="1:8">
      <c r="A1914" s="483" t="s">
        <v>6059</v>
      </c>
      <c r="B1914" s="319" t="s">
        <v>6060</v>
      </c>
      <c r="C1914" s="334">
        <v>12</v>
      </c>
      <c r="D1914" s="335">
        <v>0</v>
      </c>
      <c r="E1914" s="311">
        <v>0</v>
      </c>
      <c r="F1914" s="312">
        <v>1</v>
      </c>
      <c r="G1914" s="304">
        <f t="shared" si="35"/>
        <v>12</v>
      </c>
      <c r="H1914" s="419">
        <v>1</v>
      </c>
    </row>
    <row r="1915" spans="1:8" ht="25.5">
      <c r="A1915" s="483" t="s">
        <v>6061</v>
      </c>
      <c r="B1915" s="352" t="s">
        <v>6062</v>
      </c>
      <c r="C1915" s="311">
        <v>0</v>
      </c>
      <c r="D1915" s="312">
        <v>0</v>
      </c>
      <c r="E1915" s="311">
        <v>0</v>
      </c>
      <c r="F1915" s="312">
        <v>1</v>
      </c>
      <c r="G1915" s="304">
        <f t="shared" si="35"/>
        <v>0</v>
      </c>
      <c r="H1915" s="419">
        <v>1</v>
      </c>
    </row>
    <row r="1916" spans="1:8">
      <c r="A1916" s="483" t="s">
        <v>6063</v>
      </c>
      <c r="B1916" s="319" t="s">
        <v>6064</v>
      </c>
      <c r="C1916" s="311">
        <v>4</v>
      </c>
      <c r="D1916" s="312">
        <v>0</v>
      </c>
      <c r="E1916" s="311">
        <v>444</v>
      </c>
      <c r="F1916" s="312">
        <v>482.40000000000003</v>
      </c>
      <c r="G1916" s="304">
        <f t="shared" si="35"/>
        <v>448</v>
      </c>
      <c r="H1916" s="419">
        <v>482.40000000000003</v>
      </c>
    </row>
    <row r="1917" spans="1:8" ht="25.5">
      <c r="A1917" s="483" t="s">
        <v>6065</v>
      </c>
      <c r="B1917" s="319" t="s">
        <v>6066</v>
      </c>
      <c r="C1917" s="311">
        <v>5</v>
      </c>
      <c r="D1917" s="312">
        <v>5.5</v>
      </c>
      <c r="E1917" s="311">
        <v>18</v>
      </c>
      <c r="F1917" s="312">
        <v>2.2000000000000002</v>
      </c>
      <c r="G1917" s="304">
        <f t="shared" si="35"/>
        <v>23</v>
      </c>
      <c r="H1917" s="419">
        <v>7.7</v>
      </c>
    </row>
    <row r="1918" spans="1:8">
      <c r="A1918" s="483" t="s">
        <v>6067</v>
      </c>
      <c r="B1918" s="319" t="s">
        <v>6068</v>
      </c>
      <c r="C1918" s="311">
        <v>0</v>
      </c>
      <c r="D1918" s="312">
        <v>0</v>
      </c>
      <c r="E1918" s="311">
        <v>2</v>
      </c>
      <c r="F1918" s="312">
        <v>1</v>
      </c>
      <c r="G1918" s="304">
        <f t="shared" si="35"/>
        <v>2</v>
      </c>
      <c r="H1918" s="419">
        <v>1</v>
      </c>
    </row>
    <row r="1919" spans="1:8" ht="25.5">
      <c r="A1919" s="307" t="s">
        <v>6069</v>
      </c>
      <c r="B1919" s="308" t="s">
        <v>1779</v>
      </c>
      <c r="C1919" s="311">
        <v>3</v>
      </c>
      <c r="D1919" s="312">
        <v>2.2000000000000002</v>
      </c>
      <c r="E1919" s="311">
        <v>165</v>
      </c>
      <c r="F1919" s="312">
        <v>205.7</v>
      </c>
      <c r="G1919" s="304">
        <f t="shared" si="35"/>
        <v>168</v>
      </c>
      <c r="H1919" s="419">
        <v>207.89999999999998</v>
      </c>
    </row>
    <row r="1920" spans="1:8" ht="25.5">
      <c r="A1920" s="483" t="s">
        <v>6070</v>
      </c>
      <c r="B1920" s="319" t="s">
        <v>5583</v>
      </c>
      <c r="C1920" s="311">
        <v>0</v>
      </c>
      <c r="D1920" s="312">
        <v>0</v>
      </c>
      <c r="E1920" s="311">
        <v>2</v>
      </c>
      <c r="F1920" s="312">
        <v>1</v>
      </c>
      <c r="G1920" s="304">
        <f t="shared" si="35"/>
        <v>2</v>
      </c>
      <c r="H1920" s="419">
        <v>1</v>
      </c>
    </row>
    <row r="1921" spans="1:8">
      <c r="A1921" s="483">
        <v>310001</v>
      </c>
      <c r="B1921" s="319" t="s">
        <v>6071</v>
      </c>
      <c r="C1921" s="311">
        <v>0</v>
      </c>
      <c r="D1921" s="312">
        <v>0</v>
      </c>
      <c r="E1921" s="311">
        <v>0</v>
      </c>
      <c r="F1921" s="312">
        <v>1</v>
      </c>
      <c r="G1921" s="304">
        <f t="shared" si="35"/>
        <v>0</v>
      </c>
      <c r="H1921" s="419">
        <v>1</v>
      </c>
    </row>
    <row r="1922" spans="1:8" ht="25.5">
      <c r="A1922" s="483">
        <v>310003</v>
      </c>
      <c r="B1922" s="319" t="s">
        <v>6072</v>
      </c>
      <c r="C1922" s="311">
        <v>0</v>
      </c>
      <c r="D1922" s="312">
        <v>0</v>
      </c>
      <c r="E1922" s="311">
        <v>0</v>
      </c>
      <c r="F1922" s="312">
        <v>1</v>
      </c>
      <c r="G1922" s="304">
        <f t="shared" si="35"/>
        <v>0</v>
      </c>
      <c r="H1922" s="419">
        <v>1</v>
      </c>
    </row>
    <row r="1923" spans="1:8">
      <c r="A1923" s="483" t="s">
        <v>6073</v>
      </c>
      <c r="B1923" s="352" t="s">
        <v>6074</v>
      </c>
      <c r="C1923" s="311">
        <v>0</v>
      </c>
      <c r="D1923" s="312">
        <v>1.2</v>
      </c>
      <c r="E1923" s="311">
        <v>0</v>
      </c>
      <c r="F1923" s="312">
        <v>1</v>
      </c>
      <c r="G1923" s="304">
        <f t="shared" si="35"/>
        <v>0</v>
      </c>
      <c r="H1923" s="419">
        <v>2.2000000000000002</v>
      </c>
    </row>
    <row r="1924" spans="1:8">
      <c r="A1924" s="483">
        <v>310016</v>
      </c>
      <c r="B1924" s="319" t="s">
        <v>6075</v>
      </c>
      <c r="C1924" s="311">
        <v>0</v>
      </c>
      <c r="D1924" s="312">
        <v>0</v>
      </c>
      <c r="E1924" s="311">
        <v>0</v>
      </c>
      <c r="F1924" s="312">
        <v>1</v>
      </c>
      <c r="G1924" s="304">
        <f t="shared" si="35"/>
        <v>0</v>
      </c>
      <c r="H1924" s="419">
        <v>1</v>
      </c>
    </row>
    <row r="1925" spans="1:8">
      <c r="A1925" s="483" t="s">
        <v>6076</v>
      </c>
      <c r="B1925" s="319" t="s">
        <v>5586</v>
      </c>
      <c r="C1925" s="311">
        <v>0</v>
      </c>
      <c r="D1925" s="312">
        <v>0</v>
      </c>
      <c r="E1925" s="311">
        <v>0</v>
      </c>
      <c r="F1925" s="312">
        <v>1</v>
      </c>
      <c r="G1925" s="304">
        <f t="shared" si="35"/>
        <v>0</v>
      </c>
      <c r="H1925" s="419">
        <v>1</v>
      </c>
    </row>
    <row r="1926" spans="1:8">
      <c r="A1926" s="483" t="s">
        <v>6077</v>
      </c>
      <c r="B1926" s="319" t="s">
        <v>6078</v>
      </c>
      <c r="C1926" s="311">
        <v>0</v>
      </c>
      <c r="D1926" s="312">
        <v>0</v>
      </c>
      <c r="E1926" s="311">
        <v>0</v>
      </c>
      <c r="F1926" s="312">
        <v>1</v>
      </c>
      <c r="G1926" s="304">
        <f t="shared" si="35"/>
        <v>0</v>
      </c>
      <c r="H1926" s="419">
        <v>1</v>
      </c>
    </row>
    <row r="1927" spans="1:8">
      <c r="A1927" s="483">
        <v>600307</v>
      </c>
      <c r="B1927" s="319" t="s">
        <v>6079</v>
      </c>
      <c r="C1927" s="311">
        <v>25</v>
      </c>
      <c r="D1927" s="312">
        <v>664</v>
      </c>
      <c r="E1927" s="311">
        <v>1</v>
      </c>
      <c r="F1927" s="312">
        <v>213.60000000000002</v>
      </c>
      <c r="G1927" s="304">
        <f t="shared" si="35"/>
        <v>26</v>
      </c>
      <c r="H1927" s="419">
        <v>877.6</v>
      </c>
    </row>
    <row r="1928" spans="1:8">
      <c r="A1928" s="483" t="s">
        <v>5377</v>
      </c>
      <c r="B1928" s="319" t="s">
        <v>5378</v>
      </c>
      <c r="C1928" s="311">
        <v>0</v>
      </c>
      <c r="D1928" s="312">
        <v>0</v>
      </c>
      <c r="E1928" s="311">
        <v>26</v>
      </c>
      <c r="F1928" s="312">
        <v>27.599999999999998</v>
      </c>
      <c r="G1928" s="304">
        <f t="shared" si="35"/>
        <v>26</v>
      </c>
      <c r="H1928" s="419">
        <v>27.599999999999998</v>
      </c>
    </row>
    <row r="1929" spans="1:8">
      <c r="A1929" s="324" t="s">
        <v>5379</v>
      </c>
      <c r="B1929" s="352" t="s">
        <v>5380</v>
      </c>
      <c r="C1929" s="311">
        <v>0</v>
      </c>
      <c r="D1929" s="312">
        <v>0</v>
      </c>
      <c r="E1929" s="311">
        <v>0</v>
      </c>
      <c r="F1929" s="312">
        <v>1.2</v>
      </c>
      <c r="G1929" s="304">
        <f t="shared" si="35"/>
        <v>0</v>
      </c>
      <c r="H1929" s="419">
        <v>1.2</v>
      </c>
    </row>
    <row r="1930" spans="1:8">
      <c r="A1930" s="483" t="s">
        <v>5385</v>
      </c>
      <c r="B1930" s="319" t="s">
        <v>5386</v>
      </c>
      <c r="C1930" s="311">
        <v>124</v>
      </c>
      <c r="D1930" s="312">
        <v>347.6</v>
      </c>
      <c r="E1930" s="311">
        <v>306</v>
      </c>
      <c r="F1930" s="312">
        <v>506</v>
      </c>
      <c r="G1930" s="304">
        <f t="shared" si="35"/>
        <v>430</v>
      </c>
      <c r="H1930" s="419">
        <v>853.6</v>
      </c>
    </row>
    <row r="1931" spans="1:8">
      <c r="A1931" s="483" t="s">
        <v>5393</v>
      </c>
      <c r="B1931" s="319" t="s">
        <v>5394</v>
      </c>
      <c r="C1931" s="311">
        <v>0</v>
      </c>
      <c r="D1931" s="312">
        <v>0</v>
      </c>
      <c r="E1931" s="311">
        <v>55</v>
      </c>
      <c r="F1931" s="312">
        <v>175.20000000000002</v>
      </c>
      <c r="G1931" s="304">
        <f t="shared" si="35"/>
        <v>55</v>
      </c>
      <c r="H1931" s="419">
        <v>175.20000000000002</v>
      </c>
    </row>
    <row r="1932" spans="1:8" ht="12" customHeight="1">
      <c r="A1932" s="483" t="s">
        <v>5406</v>
      </c>
      <c r="B1932" s="319" t="s">
        <v>5870</v>
      </c>
      <c r="C1932" s="311">
        <v>0</v>
      </c>
      <c r="D1932" s="312">
        <v>0</v>
      </c>
      <c r="E1932" s="311">
        <v>6</v>
      </c>
      <c r="F1932" s="312">
        <v>12</v>
      </c>
      <c r="G1932" s="304">
        <f t="shared" si="35"/>
        <v>6</v>
      </c>
      <c r="H1932" s="419">
        <v>12</v>
      </c>
    </row>
    <row r="1933" spans="1:8" ht="12" customHeight="1">
      <c r="A1933" s="483" t="s">
        <v>5415</v>
      </c>
      <c r="B1933" s="352" t="s">
        <v>5416</v>
      </c>
      <c r="C1933" s="311">
        <v>0</v>
      </c>
      <c r="D1933" s="312">
        <v>0</v>
      </c>
      <c r="E1933" s="311">
        <v>7</v>
      </c>
      <c r="F1933" s="312">
        <v>13.2</v>
      </c>
      <c r="G1933" s="304">
        <f t="shared" si="35"/>
        <v>7</v>
      </c>
      <c r="H1933" s="419">
        <v>13.2</v>
      </c>
    </row>
    <row r="1934" spans="1:8">
      <c r="A1934" s="439" t="s">
        <v>5430</v>
      </c>
      <c r="B1934" s="319" t="s">
        <v>5431</v>
      </c>
      <c r="C1934" s="311">
        <v>0</v>
      </c>
      <c r="D1934" s="312">
        <v>0</v>
      </c>
      <c r="E1934" s="311">
        <v>2</v>
      </c>
      <c r="F1934" s="312">
        <v>2.4</v>
      </c>
      <c r="G1934" s="304">
        <f t="shared" si="35"/>
        <v>2</v>
      </c>
      <c r="H1934" s="419">
        <v>2.4</v>
      </c>
    </row>
    <row r="1935" spans="1:8">
      <c r="A1935" s="324" t="s">
        <v>5438</v>
      </c>
      <c r="B1935" s="352" t="s">
        <v>6080</v>
      </c>
      <c r="C1935" s="311">
        <v>0</v>
      </c>
      <c r="D1935" s="312">
        <v>0</v>
      </c>
      <c r="E1935" s="311">
        <v>2</v>
      </c>
      <c r="F1935" s="312">
        <v>4.8</v>
      </c>
      <c r="G1935" s="304">
        <f t="shared" si="35"/>
        <v>2</v>
      </c>
      <c r="H1935" s="419">
        <v>4.8</v>
      </c>
    </row>
    <row r="1936" spans="1:8">
      <c r="A1936" s="307" t="s">
        <v>5771</v>
      </c>
      <c r="B1936" s="308" t="s">
        <v>6081</v>
      </c>
      <c r="C1936" s="311">
        <v>0</v>
      </c>
      <c r="D1936" s="312">
        <v>0</v>
      </c>
      <c r="E1936" s="311">
        <v>0</v>
      </c>
      <c r="F1936" s="312">
        <v>1.2</v>
      </c>
      <c r="G1936" s="304">
        <f t="shared" si="35"/>
        <v>0</v>
      </c>
      <c r="H1936" s="419">
        <v>1.2</v>
      </c>
    </row>
    <row r="1937" spans="1:8">
      <c r="A1937" s="439" t="s">
        <v>5632</v>
      </c>
      <c r="B1937" s="319" t="s">
        <v>5445</v>
      </c>
      <c r="C1937" s="311">
        <v>0</v>
      </c>
      <c r="D1937" s="312">
        <v>0</v>
      </c>
      <c r="E1937" s="311">
        <v>2</v>
      </c>
      <c r="F1937" s="312">
        <v>2.4</v>
      </c>
      <c r="G1937" s="304">
        <f t="shared" si="35"/>
        <v>2</v>
      </c>
      <c r="H1937" s="419">
        <v>2.4</v>
      </c>
    </row>
    <row r="1938" spans="1:8">
      <c r="A1938" s="439" t="s">
        <v>5779</v>
      </c>
      <c r="B1938" s="319" t="s">
        <v>5780</v>
      </c>
      <c r="C1938" s="311">
        <v>7</v>
      </c>
      <c r="D1938" s="312">
        <v>23.1</v>
      </c>
      <c r="E1938" s="311">
        <v>63</v>
      </c>
      <c r="F1938" s="312">
        <v>122.1</v>
      </c>
      <c r="G1938" s="304">
        <f t="shared" si="35"/>
        <v>70</v>
      </c>
      <c r="H1938" s="419">
        <v>145.19999999999999</v>
      </c>
    </row>
    <row r="1939" spans="1:8">
      <c r="A1939" s="439" t="s">
        <v>6082</v>
      </c>
      <c r="B1939" s="319" t="s">
        <v>6083</v>
      </c>
      <c r="C1939" s="311">
        <v>0</v>
      </c>
      <c r="D1939" s="312">
        <v>0</v>
      </c>
      <c r="E1939" s="311">
        <v>1093</v>
      </c>
      <c r="F1939" s="312">
        <v>1246.8</v>
      </c>
      <c r="G1939" s="304">
        <f t="shared" si="35"/>
        <v>1093</v>
      </c>
      <c r="H1939" s="419">
        <v>1246.8</v>
      </c>
    </row>
    <row r="1940" spans="1:8">
      <c r="A1940" s="439" t="s">
        <v>6084</v>
      </c>
      <c r="B1940" s="319" t="s">
        <v>6085</v>
      </c>
      <c r="C1940" s="311">
        <v>328</v>
      </c>
      <c r="D1940" s="312">
        <v>656.7</v>
      </c>
      <c r="E1940" s="311">
        <v>68</v>
      </c>
      <c r="F1940" s="312">
        <v>114.4</v>
      </c>
      <c r="G1940" s="304">
        <f t="shared" si="35"/>
        <v>396</v>
      </c>
      <c r="H1940" s="419">
        <v>771.1</v>
      </c>
    </row>
    <row r="1941" spans="1:8" ht="12.75" customHeight="1">
      <c r="A1941" s="439" t="s">
        <v>6023</v>
      </c>
      <c r="B1941" s="319" t="s">
        <v>6024</v>
      </c>
      <c r="C1941" s="311">
        <v>0</v>
      </c>
      <c r="D1941" s="312">
        <v>0</v>
      </c>
      <c r="E1941" s="311">
        <v>0</v>
      </c>
      <c r="F1941" s="312">
        <v>1</v>
      </c>
      <c r="G1941" s="304">
        <f t="shared" si="35"/>
        <v>0</v>
      </c>
      <c r="H1941" s="419">
        <v>1</v>
      </c>
    </row>
    <row r="1942" spans="1:8">
      <c r="A1942" s="439" t="s">
        <v>6086</v>
      </c>
      <c r="B1942" s="319" t="s">
        <v>6087</v>
      </c>
      <c r="C1942" s="311">
        <v>0</v>
      </c>
      <c r="D1942" s="312">
        <v>0</v>
      </c>
      <c r="E1942" s="311">
        <v>0</v>
      </c>
      <c r="F1942" s="312">
        <v>1</v>
      </c>
      <c r="G1942" s="304">
        <f t="shared" si="35"/>
        <v>0</v>
      </c>
      <c r="H1942" s="419">
        <v>1</v>
      </c>
    </row>
    <row r="1943" spans="1:8" ht="13.5" customHeight="1">
      <c r="A1943" s="439" t="s">
        <v>5472</v>
      </c>
      <c r="B1943" s="319" t="s">
        <v>6088</v>
      </c>
      <c r="C1943" s="311">
        <v>0</v>
      </c>
      <c r="D1943" s="312">
        <v>0</v>
      </c>
      <c r="E1943" s="311">
        <v>8</v>
      </c>
      <c r="F1943" s="312">
        <v>16.8</v>
      </c>
      <c r="G1943" s="304">
        <f t="shared" si="35"/>
        <v>8</v>
      </c>
      <c r="H1943" s="419">
        <v>16.8</v>
      </c>
    </row>
    <row r="1944" spans="1:8">
      <c r="A1944" s="439" t="s">
        <v>6089</v>
      </c>
      <c r="B1944" s="319" t="s">
        <v>6090</v>
      </c>
      <c r="C1944" s="311">
        <v>23</v>
      </c>
      <c r="D1944" s="312">
        <v>54</v>
      </c>
      <c r="E1944" s="311">
        <v>17</v>
      </c>
      <c r="F1944" s="312">
        <v>30</v>
      </c>
      <c r="G1944" s="304">
        <f t="shared" si="35"/>
        <v>40</v>
      </c>
      <c r="H1944" s="419">
        <v>84</v>
      </c>
    </row>
    <row r="1945" spans="1:8">
      <c r="A1945" s="309" t="s">
        <v>5474</v>
      </c>
      <c r="B1945" s="310" t="s">
        <v>6027</v>
      </c>
      <c r="C1945" s="311">
        <v>2</v>
      </c>
      <c r="D1945" s="312">
        <v>1.2</v>
      </c>
      <c r="E1945" s="311">
        <v>0</v>
      </c>
      <c r="F1945" s="312">
        <v>3.5999999999999996</v>
      </c>
      <c r="G1945" s="304">
        <f t="shared" si="35"/>
        <v>2</v>
      </c>
      <c r="H1945" s="419">
        <v>4.8</v>
      </c>
    </row>
    <row r="1946" spans="1:8">
      <c r="A1946" s="439" t="s">
        <v>5923</v>
      </c>
      <c r="B1946" s="319" t="s">
        <v>6091</v>
      </c>
      <c r="C1946" s="311">
        <v>4047</v>
      </c>
      <c r="D1946" s="312">
        <v>7273</v>
      </c>
      <c r="E1946" s="311">
        <v>199</v>
      </c>
      <c r="F1946" s="312">
        <v>300.3</v>
      </c>
      <c r="G1946" s="304">
        <f t="shared" si="35"/>
        <v>4246</v>
      </c>
      <c r="H1946" s="419">
        <v>7573.3</v>
      </c>
    </row>
    <row r="1947" spans="1:8">
      <c r="A1947" s="439" t="s">
        <v>6092</v>
      </c>
      <c r="B1947" s="319" t="s">
        <v>6093</v>
      </c>
      <c r="C1947" s="311">
        <v>4047</v>
      </c>
      <c r="D1947" s="312">
        <v>7318.8</v>
      </c>
      <c r="E1947" s="311">
        <v>172</v>
      </c>
      <c r="F1947" s="312">
        <v>301.2</v>
      </c>
      <c r="G1947" s="304">
        <f t="shared" si="35"/>
        <v>4219</v>
      </c>
      <c r="H1947" s="419">
        <v>7620</v>
      </c>
    </row>
    <row r="1948" spans="1:8">
      <c r="A1948" s="439" t="s">
        <v>6094</v>
      </c>
      <c r="B1948" s="319" t="s">
        <v>6095</v>
      </c>
      <c r="C1948" s="311">
        <v>2</v>
      </c>
      <c r="D1948" s="312">
        <v>8</v>
      </c>
      <c r="E1948" s="311">
        <v>0</v>
      </c>
      <c r="F1948" s="312">
        <v>1.2</v>
      </c>
      <c r="G1948" s="304">
        <f t="shared" si="35"/>
        <v>2</v>
      </c>
      <c r="H1948" s="419">
        <v>9.1999999999999993</v>
      </c>
    </row>
    <row r="1949" spans="1:8">
      <c r="A1949" s="439" t="s">
        <v>6096</v>
      </c>
      <c r="B1949" s="319" t="s">
        <v>6097</v>
      </c>
      <c r="C1949" s="311">
        <v>0</v>
      </c>
      <c r="D1949" s="312">
        <v>1.2</v>
      </c>
      <c r="E1949" s="311">
        <v>0</v>
      </c>
      <c r="F1949" s="312">
        <v>1</v>
      </c>
      <c r="G1949" s="304">
        <f t="shared" si="35"/>
        <v>0</v>
      </c>
      <c r="H1949" s="419">
        <v>2.2000000000000002</v>
      </c>
    </row>
    <row r="1950" spans="1:8" ht="25.5">
      <c r="A1950" s="324" t="s">
        <v>6098</v>
      </c>
      <c r="B1950" s="352" t="s">
        <v>6099</v>
      </c>
      <c r="C1950" s="311">
        <v>4393</v>
      </c>
      <c r="D1950" s="312">
        <v>7975</v>
      </c>
      <c r="E1950" s="311">
        <v>359</v>
      </c>
      <c r="F1950" s="312">
        <v>533.5</v>
      </c>
      <c r="G1950" s="304">
        <f t="shared" si="35"/>
        <v>4752</v>
      </c>
      <c r="H1950" s="419">
        <v>8508.5</v>
      </c>
    </row>
    <row r="1951" spans="1:8">
      <c r="A1951" s="351" t="s">
        <v>6100</v>
      </c>
      <c r="B1951" s="308" t="s">
        <v>6101</v>
      </c>
      <c r="C1951" s="311">
        <v>23</v>
      </c>
      <c r="D1951" s="312">
        <v>25</v>
      </c>
      <c r="E1951" s="311">
        <v>8</v>
      </c>
      <c r="F1951" s="312">
        <v>14.399999999999999</v>
      </c>
      <c r="G1951" s="304">
        <f t="shared" si="35"/>
        <v>31</v>
      </c>
      <c r="H1951" s="419">
        <v>39.4</v>
      </c>
    </row>
    <row r="1952" spans="1:8">
      <c r="A1952" s="439" t="s">
        <v>6102</v>
      </c>
      <c r="B1952" s="319" t="s">
        <v>6103</v>
      </c>
      <c r="C1952" s="311">
        <v>4389</v>
      </c>
      <c r="D1952" s="312">
        <v>7934.4000000000015</v>
      </c>
      <c r="E1952" s="311">
        <v>243</v>
      </c>
      <c r="F1952" s="312">
        <v>404.4</v>
      </c>
      <c r="G1952" s="304">
        <f t="shared" si="35"/>
        <v>4632</v>
      </c>
      <c r="H1952" s="419">
        <v>8338.8000000000011</v>
      </c>
    </row>
    <row r="1953" spans="1:8">
      <c r="A1953" s="439" t="s">
        <v>6104</v>
      </c>
      <c r="B1953" s="319" t="s">
        <v>6105</v>
      </c>
      <c r="C1953" s="311">
        <v>4047</v>
      </c>
      <c r="D1953" s="312">
        <v>7255.2000000000007</v>
      </c>
      <c r="E1953" s="311">
        <v>172</v>
      </c>
      <c r="F1953" s="312">
        <v>295.2</v>
      </c>
      <c r="G1953" s="304">
        <f t="shared" si="35"/>
        <v>4219</v>
      </c>
      <c r="H1953" s="419">
        <v>7550.4000000000005</v>
      </c>
    </row>
    <row r="1954" spans="1:8">
      <c r="A1954" s="351" t="s">
        <v>5476</v>
      </c>
      <c r="B1954" s="308" t="s">
        <v>5781</v>
      </c>
      <c r="C1954" s="311">
        <v>0</v>
      </c>
      <c r="D1954" s="312">
        <v>0</v>
      </c>
      <c r="E1954" s="311">
        <v>1285</v>
      </c>
      <c r="F1954" s="312">
        <v>2226</v>
      </c>
      <c r="G1954" s="304">
        <f t="shared" si="35"/>
        <v>1285</v>
      </c>
      <c r="H1954" s="419">
        <v>2226</v>
      </c>
    </row>
    <row r="1955" spans="1:8">
      <c r="A1955" s="439" t="s">
        <v>6106</v>
      </c>
      <c r="B1955" s="453" t="s">
        <v>6107</v>
      </c>
      <c r="C1955" s="311">
        <v>4295</v>
      </c>
      <c r="D1955" s="312">
        <v>7999.2</v>
      </c>
      <c r="E1955" s="311">
        <v>533</v>
      </c>
      <c r="F1955" s="312">
        <v>652.29999999999995</v>
      </c>
      <c r="G1955" s="304">
        <f t="shared" si="35"/>
        <v>4828</v>
      </c>
      <c r="H1955" s="419">
        <v>8651.5</v>
      </c>
    </row>
    <row r="1956" spans="1:8">
      <c r="A1956" s="307" t="s">
        <v>6028</v>
      </c>
      <c r="B1956" s="308" t="s">
        <v>6108</v>
      </c>
      <c r="C1956" s="311">
        <v>0</v>
      </c>
      <c r="D1956" s="312">
        <v>1</v>
      </c>
      <c r="E1956" s="311">
        <v>159</v>
      </c>
      <c r="F1956" s="312">
        <v>158.4</v>
      </c>
      <c r="G1956" s="304">
        <f t="shared" si="35"/>
        <v>159</v>
      </c>
      <c r="H1956" s="419">
        <v>159.4</v>
      </c>
    </row>
    <row r="1957" spans="1:8" ht="25.5">
      <c r="A1957" s="307" t="s">
        <v>6109</v>
      </c>
      <c r="B1957" s="308" t="s">
        <v>6110</v>
      </c>
      <c r="C1957" s="311">
        <v>4279</v>
      </c>
      <c r="D1957" s="312">
        <v>7762</v>
      </c>
      <c r="E1957" s="311">
        <v>202</v>
      </c>
      <c r="F1957" s="312">
        <v>406.8</v>
      </c>
      <c r="G1957" s="304">
        <f t="shared" si="35"/>
        <v>4481</v>
      </c>
      <c r="H1957" s="419">
        <v>8168.8</v>
      </c>
    </row>
    <row r="1958" spans="1:8" ht="25.5">
      <c r="A1958" s="439" t="s">
        <v>6111</v>
      </c>
      <c r="B1958" s="319" t="s">
        <v>6112</v>
      </c>
      <c r="C1958" s="311">
        <v>0</v>
      </c>
      <c r="D1958" s="312">
        <v>1.2</v>
      </c>
      <c r="E1958" s="311">
        <v>4</v>
      </c>
      <c r="F1958" s="312">
        <v>57.599999999999994</v>
      </c>
      <c r="G1958" s="304">
        <f t="shared" si="35"/>
        <v>4</v>
      </c>
      <c r="H1958" s="419">
        <v>58.8</v>
      </c>
    </row>
    <row r="1959" spans="1:8">
      <c r="A1959" s="307" t="s">
        <v>6030</v>
      </c>
      <c r="B1959" s="308" t="s">
        <v>6031</v>
      </c>
      <c r="C1959" s="311">
        <v>28</v>
      </c>
      <c r="D1959" s="312">
        <v>58.8</v>
      </c>
      <c r="E1959" s="311">
        <v>31</v>
      </c>
      <c r="F1959" s="312">
        <v>103.19999999999999</v>
      </c>
      <c r="G1959" s="304">
        <f t="shared" si="35"/>
        <v>59</v>
      </c>
      <c r="H1959" s="419">
        <v>162</v>
      </c>
    </row>
    <row r="1960" spans="1:8">
      <c r="A1960" s="307" t="s">
        <v>5649</v>
      </c>
      <c r="B1960" s="308" t="s">
        <v>5650</v>
      </c>
      <c r="C1960" s="311">
        <v>51</v>
      </c>
      <c r="D1960" s="312">
        <v>75.600000000000009</v>
      </c>
      <c r="E1960" s="311">
        <v>81</v>
      </c>
      <c r="F1960" s="312">
        <v>216</v>
      </c>
      <c r="G1960" s="304">
        <f t="shared" si="35"/>
        <v>132</v>
      </c>
      <c r="H1960" s="419">
        <v>291.60000000000002</v>
      </c>
    </row>
    <row r="1961" spans="1:8">
      <c r="A1961" s="324" t="s">
        <v>6113</v>
      </c>
      <c r="B1961" s="352" t="s">
        <v>6114</v>
      </c>
      <c r="C1961" s="311">
        <v>54</v>
      </c>
      <c r="D1961" s="312">
        <v>0</v>
      </c>
      <c r="E1961" s="311">
        <v>2</v>
      </c>
      <c r="F1961" s="312">
        <v>1.2</v>
      </c>
      <c r="G1961" s="304">
        <f t="shared" si="35"/>
        <v>56</v>
      </c>
      <c r="H1961" s="419">
        <v>1.2</v>
      </c>
    </row>
    <row r="1962" spans="1:8">
      <c r="A1962" s="307" t="s">
        <v>5656</v>
      </c>
      <c r="B1962" s="308" t="s">
        <v>5657</v>
      </c>
      <c r="C1962" s="311">
        <v>238</v>
      </c>
      <c r="D1962" s="312">
        <v>468</v>
      </c>
      <c r="E1962" s="311">
        <v>283</v>
      </c>
      <c r="F1962" s="312">
        <v>940.5</v>
      </c>
      <c r="G1962" s="304">
        <f t="shared" si="35"/>
        <v>521</v>
      </c>
      <c r="H1962" s="419">
        <v>1408.5</v>
      </c>
    </row>
    <row r="1963" spans="1:8" ht="25.5">
      <c r="A1963" s="307" t="s">
        <v>6115</v>
      </c>
      <c r="B1963" s="308" t="s">
        <v>6116</v>
      </c>
      <c r="C1963" s="311">
        <v>1</v>
      </c>
      <c r="D1963" s="312">
        <v>22</v>
      </c>
      <c r="E1963" s="311">
        <v>22</v>
      </c>
      <c r="F1963" s="312">
        <v>435.6</v>
      </c>
      <c r="G1963" s="304">
        <f t="shared" si="35"/>
        <v>23</v>
      </c>
      <c r="H1963" s="419">
        <v>457.6</v>
      </c>
    </row>
    <row r="1964" spans="1:8" ht="15.75" customHeight="1">
      <c r="A1964" s="439" t="s">
        <v>6117</v>
      </c>
      <c r="B1964" s="450" t="s">
        <v>6118</v>
      </c>
      <c r="C1964" s="311">
        <v>10</v>
      </c>
      <c r="D1964" s="312">
        <v>284</v>
      </c>
      <c r="E1964" s="311">
        <v>7</v>
      </c>
      <c r="F1964" s="312">
        <v>43.2</v>
      </c>
      <c r="G1964" s="304">
        <f t="shared" si="35"/>
        <v>17</v>
      </c>
      <c r="H1964" s="419">
        <v>327.2</v>
      </c>
    </row>
    <row r="1965" spans="1:8" ht="25.5">
      <c r="A1965" s="451" t="s">
        <v>6119</v>
      </c>
      <c r="B1965" s="308" t="s">
        <v>6120</v>
      </c>
      <c r="C1965" s="311">
        <v>8</v>
      </c>
      <c r="D1965" s="312">
        <v>2</v>
      </c>
      <c r="E1965" s="311">
        <v>260</v>
      </c>
      <c r="F1965" s="312">
        <v>344.3</v>
      </c>
      <c r="G1965" s="304">
        <f t="shared" si="35"/>
        <v>268</v>
      </c>
      <c r="H1965" s="419">
        <v>346.3</v>
      </c>
    </row>
    <row r="1966" spans="1:8">
      <c r="A1966" s="439" t="s">
        <v>6121</v>
      </c>
      <c r="B1966" s="319" t="s">
        <v>6122</v>
      </c>
      <c r="C1966" s="311">
        <v>0</v>
      </c>
      <c r="D1966" s="312">
        <v>0</v>
      </c>
      <c r="E1966" s="311">
        <v>814</v>
      </c>
      <c r="F1966" s="312">
        <v>1183.2</v>
      </c>
      <c r="G1966" s="304">
        <f t="shared" si="35"/>
        <v>814</v>
      </c>
      <c r="H1966" s="419">
        <v>1183.2</v>
      </c>
    </row>
    <row r="1967" spans="1:8">
      <c r="A1967" s="307" t="s">
        <v>6123</v>
      </c>
      <c r="B1967" s="462" t="s">
        <v>6124</v>
      </c>
      <c r="C1967" s="311">
        <v>219</v>
      </c>
      <c r="D1967" s="312">
        <v>404.4</v>
      </c>
      <c r="E1967" s="311">
        <v>1</v>
      </c>
      <c r="F1967" s="312">
        <v>1</v>
      </c>
      <c r="G1967" s="304">
        <f t="shared" si="35"/>
        <v>220</v>
      </c>
      <c r="H1967" s="419">
        <v>405.4</v>
      </c>
    </row>
    <row r="1968" spans="1:8" ht="12.75" customHeight="1">
      <c r="A1968" s="307" t="s">
        <v>5494</v>
      </c>
      <c r="B1968" s="308" t="s">
        <v>5495</v>
      </c>
      <c r="C1968" s="311">
        <v>0</v>
      </c>
      <c r="D1968" s="312">
        <v>1.2</v>
      </c>
      <c r="E1968" s="311">
        <v>0</v>
      </c>
      <c r="F1968" s="312">
        <v>1</v>
      </c>
      <c r="G1968" s="304">
        <f t="shared" si="35"/>
        <v>0</v>
      </c>
      <c r="H1968" s="419">
        <v>2.2000000000000002</v>
      </c>
    </row>
    <row r="1969" spans="1:8">
      <c r="A1969" s="307" t="s">
        <v>6125</v>
      </c>
      <c r="B1969" s="308" t="s">
        <v>6126</v>
      </c>
      <c r="C1969" s="311">
        <v>4078</v>
      </c>
      <c r="D1969" s="312">
        <v>7506</v>
      </c>
      <c r="E1969" s="311">
        <v>208</v>
      </c>
      <c r="F1969" s="312">
        <v>354.2</v>
      </c>
      <c r="G1969" s="304">
        <f t="shared" si="35"/>
        <v>4286</v>
      </c>
      <c r="H1969" s="419">
        <v>7860.2</v>
      </c>
    </row>
    <row r="1970" spans="1:8">
      <c r="A1970" s="307" t="s">
        <v>6127</v>
      </c>
      <c r="B1970" s="308" t="s">
        <v>6128</v>
      </c>
      <c r="C1970" s="311">
        <v>0</v>
      </c>
      <c r="D1970" s="312">
        <v>62</v>
      </c>
      <c r="E1970" s="311">
        <v>0</v>
      </c>
      <c r="F1970" s="312">
        <v>49.5</v>
      </c>
      <c r="G1970" s="304">
        <f t="shared" si="35"/>
        <v>0</v>
      </c>
      <c r="H1970" s="419">
        <v>111.5</v>
      </c>
    </row>
    <row r="1971" spans="1:8">
      <c r="A1971" s="307" t="s">
        <v>6129</v>
      </c>
      <c r="B1971" s="308" t="s">
        <v>6130</v>
      </c>
      <c r="C1971" s="311">
        <v>5</v>
      </c>
      <c r="D1971" s="312">
        <v>325</v>
      </c>
      <c r="E1971" s="311">
        <v>10</v>
      </c>
      <c r="F1971" s="312">
        <v>95.7</v>
      </c>
      <c r="G1971" s="304">
        <f t="shared" si="35"/>
        <v>15</v>
      </c>
      <c r="H1971" s="419">
        <v>420.7</v>
      </c>
    </row>
    <row r="1972" spans="1:8">
      <c r="A1972" s="307" t="s">
        <v>6131</v>
      </c>
      <c r="B1972" s="308" t="s">
        <v>6132</v>
      </c>
      <c r="C1972" s="311">
        <v>66</v>
      </c>
      <c r="D1972" s="312">
        <v>94</v>
      </c>
      <c r="E1972" s="311">
        <v>22</v>
      </c>
      <c r="F1972" s="312">
        <v>117.6</v>
      </c>
      <c r="G1972" s="304">
        <f t="shared" si="35"/>
        <v>88</v>
      </c>
      <c r="H1972" s="419">
        <v>211.6</v>
      </c>
    </row>
    <row r="1973" spans="1:8">
      <c r="A1973" s="307" t="s">
        <v>6133</v>
      </c>
      <c r="B1973" s="308" t="s">
        <v>6134</v>
      </c>
      <c r="C1973" s="311">
        <v>0</v>
      </c>
      <c r="D1973" s="312">
        <v>0</v>
      </c>
      <c r="E1973" s="311">
        <v>894</v>
      </c>
      <c r="F1973" s="312">
        <v>1042.8</v>
      </c>
      <c r="G1973" s="304">
        <f t="shared" si="35"/>
        <v>894</v>
      </c>
      <c r="H1973" s="419">
        <v>1042.8</v>
      </c>
    </row>
    <row r="1974" spans="1:8">
      <c r="A1974" s="307" t="s">
        <v>6135</v>
      </c>
      <c r="B1974" s="308" t="s">
        <v>6136</v>
      </c>
      <c r="C1974" s="311">
        <v>0</v>
      </c>
      <c r="D1974" s="312">
        <v>0</v>
      </c>
      <c r="E1974" s="311">
        <v>0</v>
      </c>
      <c r="F1974" s="312">
        <v>1</v>
      </c>
      <c r="G1974" s="304">
        <f t="shared" si="35"/>
        <v>0</v>
      </c>
      <c r="H1974" s="419">
        <v>1</v>
      </c>
    </row>
    <row r="1975" spans="1:8">
      <c r="A1975" s="439" t="s">
        <v>6137</v>
      </c>
      <c r="B1975" s="319" t="s">
        <v>6138</v>
      </c>
      <c r="C1975" s="311">
        <v>0</v>
      </c>
      <c r="D1975" s="312">
        <v>48</v>
      </c>
      <c r="E1975" s="311">
        <v>0</v>
      </c>
      <c r="F1975" s="312">
        <v>27.599999999999998</v>
      </c>
      <c r="G1975" s="304">
        <f t="shared" ref="G1975:G2011" si="36">C1975+E1975</f>
        <v>0</v>
      </c>
      <c r="H1975" s="419">
        <v>75.599999999999994</v>
      </c>
    </row>
    <row r="1976" spans="1:8" ht="25.5">
      <c r="A1976" s="439" t="s">
        <v>6139</v>
      </c>
      <c r="B1976" s="319" t="s">
        <v>6140</v>
      </c>
      <c r="C1976" s="311">
        <v>617</v>
      </c>
      <c r="D1976" s="312">
        <v>1497.1</v>
      </c>
      <c r="E1976" s="311">
        <v>399</v>
      </c>
      <c r="F1976" s="312">
        <v>446.6</v>
      </c>
      <c r="G1976" s="304">
        <f t="shared" si="36"/>
        <v>1016</v>
      </c>
      <c r="H1976" s="419">
        <v>1943.6999999999998</v>
      </c>
    </row>
    <row r="1977" spans="1:8" ht="25.5">
      <c r="A1977" s="461" t="s">
        <v>5496</v>
      </c>
      <c r="B1977" s="319" t="s">
        <v>5662</v>
      </c>
      <c r="C1977" s="311">
        <v>0</v>
      </c>
      <c r="D1977" s="312">
        <v>0</v>
      </c>
      <c r="E1977" s="311">
        <v>0</v>
      </c>
      <c r="F1977" s="312">
        <v>1</v>
      </c>
      <c r="G1977" s="304">
        <f t="shared" si="36"/>
        <v>0</v>
      </c>
      <c r="H1977" s="419">
        <v>1</v>
      </c>
    </row>
    <row r="1978" spans="1:8" ht="25.5">
      <c r="A1978" s="484" t="s">
        <v>5498</v>
      </c>
      <c r="B1978" s="352" t="s">
        <v>5499</v>
      </c>
      <c r="C1978" s="311">
        <v>0</v>
      </c>
      <c r="D1978" s="312">
        <v>0</v>
      </c>
      <c r="E1978" s="311">
        <v>0</v>
      </c>
      <c r="F1978" s="312">
        <v>1</v>
      </c>
      <c r="G1978" s="304">
        <f t="shared" si="36"/>
        <v>0</v>
      </c>
      <c r="H1978" s="419">
        <v>1</v>
      </c>
    </row>
    <row r="1979" spans="1:8" ht="25.5">
      <c r="A1979" s="479" t="s">
        <v>5500</v>
      </c>
      <c r="B1979" s="352" t="s">
        <v>5501</v>
      </c>
      <c r="C1979" s="311">
        <v>0</v>
      </c>
      <c r="D1979" s="312">
        <v>0</v>
      </c>
      <c r="E1979" s="311">
        <v>0</v>
      </c>
      <c r="F1979" s="312">
        <v>20.400000000000002</v>
      </c>
      <c r="G1979" s="304">
        <f t="shared" si="36"/>
        <v>0</v>
      </c>
      <c r="H1979" s="419">
        <v>20.400000000000002</v>
      </c>
    </row>
    <row r="1980" spans="1:8" ht="25.5">
      <c r="A1980" s="479" t="s">
        <v>5502</v>
      </c>
      <c r="B1980" s="352" t="s">
        <v>5503</v>
      </c>
      <c r="C1980" s="311">
        <v>1</v>
      </c>
      <c r="D1980" s="312">
        <v>5.5</v>
      </c>
      <c r="E1980" s="311">
        <v>10</v>
      </c>
      <c r="F1980" s="312">
        <v>55</v>
      </c>
      <c r="G1980" s="304">
        <f t="shared" si="36"/>
        <v>11</v>
      </c>
      <c r="H1980" s="419">
        <v>60.5</v>
      </c>
    </row>
    <row r="1981" spans="1:8" ht="25.5">
      <c r="A1981" s="479" t="s">
        <v>5506</v>
      </c>
      <c r="B1981" s="352" t="s">
        <v>5507</v>
      </c>
      <c r="C1981" s="311">
        <v>0</v>
      </c>
      <c r="D1981" s="312">
        <v>1.2</v>
      </c>
      <c r="E1981" s="311">
        <v>18</v>
      </c>
      <c r="F1981" s="312">
        <v>15.600000000000001</v>
      </c>
      <c r="G1981" s="304">
        <f t="shared" si="36"/>
        <v>18</v>
      </c>
      <c r="H1981" s="419">
        <v>16.8</v>
      </c>
    </row>
    <row r="1982" spans="1:8" ht="25.5">
      <c r="A1982" s="479" t="s">
        <v>5508</v>
      </c>
      <c r="B1982" s="352" t="s">
        <v>5509</v>
      </c>
      <c r="C1982" s="311">
        <v>371</v>
      </c>
      <c r="D1982" s="312">
        <v>1119</v>
      </c>
      <c r="E1982" s="311">
        <v>219</v>
      </c>
      <c r="F1982" s="312">
        <v>260.7</v>
      </c>
      <c r="G1982" s="304">
        <f t="shared" si="36"/>
        <v>590</v>
      </c>
      <c r="H1982" s="419">
        <v>1379.7</v>
      </c>
    </row>
    <row r="1983" spans="1:8" ht="25.5">
      <c r="A1983" s="478" t="s">
        <v>5512</v>
      </c>
      <c r="B1983" s="411" t="s">
        <v>5513</v>
      </c>
      <c r="C1983" s="311">
        <v>0</v>
      </c>
      <c r="D1983" s="312">
        <v>0</v>
      </c>
      <c r="E1983" s="311">
        <v>7</v>
      </c>
      <c r="F1983" s="312">
        <v>20.400000000000002</v>
      </c>
      <c r="G1983" s="304">
        <f t="shared" si="36"/>
        <v>7</v>
      </c>
      <c r="H1983" s="419">
        <v>20.400000000000002</v>
      </c>
    </row>
    <row r="1984" spans="1:8" ht="25.5">
      <c r="A1984" s="332" t="s">
        <v>5514</v>
      </c>
      <c r="B1984" s="352" t="s">
        <v>5515</v>
      </c>
      <c r="C1984" s="311">
        <v>0</v>
      </c>
      <c r="D1984" s="312">
        <v>0</v>
      </c>
      <c r="E1984" s="311">
        <v>10</v>
      </c>
      <c r="F1984" s="312">
        <v>16.8</v>
      </c>
      <c r="G1984" s="304">
        <f t="shared" si="36"/>
        <v>10</v>
      </c>
      <c r="H1984" s="419">
        <v>16.8</v>
      </c>
    </row>
    <row r="1985" spans="1:8" ht="25.5">
      <c r="A1985" s="485" t="s">
        <v>5520</v>
      </c>
      <c r="B1985" s="474" t="s">
        <v>5521</v>
      </c>
      <c r="C1985" s="311">
        <v>1</v>
      </c>
      <c r="D1985" s="312">
        <v>0</v>
      </c>
      <c r="E1985" s="311">
        <v>202</v>
      </c>
      <c r="F1985" s="312">
        <v>549.6</v>
      </c>
      <c r="G1985" s="304">
        <f t="shared" si="36"/>
        <v>203</v>
      </c>
      <c r="H1985" s="419">
        <v>549.6</v>
      </c>
    </row>
    <row r="1986" spans="1:8" ht="25.5">
      <c r="A1986" s="331" t="s">
        <v>5522</v>
      </c>
      <c r="B1986" s="474" t="s">
        <v>5523</v>
      </c>
      <c r="C1986" s="311">
        <v>1</v>
      </c>
      <c r="D1986" s="312">
        <v>1.1000000000000001</v>
      </c>
      <c r="E1986" s="311">
        <v>228</v>
      </c>
      <c r="F1986" s="312">
        <v>645.70000000000005</v>
      </c>
      <c r="G1986" s="304">
        <f t="shared" si="36"/>
        <v>229</v>
      </c>
      <c r="H1986" s="419">
        <v>646.80000000000007</v>
      </c>
    </row>
    <row r="1987" spans="1:8" ht="25.5">
      <c r="A1987" s="331" t="s">
        <v>2740</v>
      </c>
      <c r="B1987" s="474" t="s">
        <v>5524</v>
      </c>
      <c r="C1987" s="311">
        <v>61</v>
      </c>
      <c r="D1987" s="312">
        <v>0</v>
      </c>
      <c r="E1987" s="311">
        <v>27</v>
      </c>
      <c r="F1987" s="312">
        <v>194.39999999999998</v>
      </c>
      <c r="G1987" s="304">
        <f t="shared" si="36"/>
        <v>88</v>
      </c>
      <c r="H1987" s="419">
        <v>194.39999999999998</v>
      </c>
    </row>
    <row r="1988" spans="1:8" ht="15" customHeight="1">
      <c r="A1988" s="331" t="s">
        <v>5527</v>
      </c>
      <c r="B1988" s="474" t="s">
        <v>5528</v>
      </c>
      <c r="C1988" s="311">
        <v>0</v>
      </c>
      <c r="D1988" s="312">
        <v>0</v>
      </c>
      <c r="E1988" s="311">
        <v>21</v>
      </c>
      <c r="F1988" s="312">
        <v>25.200000000000003</v>
      </c>
      <c r="G1988" s="304">
        <f t="shared" si="36"/>
        <v>21</v>
      </c>
      <c r="H1988" s="419">
        <v>25.200000000000003</v>
      </c>
    </row>
    <row r="1989" spans="1:8">
      <c r="A1989" s="331" t="s">
        <v>5535</v>
      </c>
      <c r="B1989" s="474" t="s">
        <v>5536</v>
      </c>
      <c r="C1989" s="311">
        <v>0</v>
      </c>
      <c r="D1989" s="312">
        <v>0</v>
      </c>
      <c r="E1989" s="311">
        <v>68</v>
      </c>
      <c r="F1989" s="312">
        <v>34.799999999999997</v>
      </c>
      <c r="G1989" s="304">
        <f t="shared" si="36"/>
        <v>68</v>
      </c>
      <c r="H1989" s="419">
        <v>34.799999999999997</v>
      </c>
    </row>
    <row r="1990" spans="1:8" ht="25.5">
      <c r="A1990" s="331" t="s">
        <v>5670</v>
      </c>
      <c r="B1990" s="474" t="s">
        <v>6141</v>
      </c>
      <c r="C1990" s="311">
        <v>0</v>
      </c>
      <c r="D1990" s="312">
        <v>0</v>
      </c>
      <c r="E1990" s="311">
        <v>0</v>
      </c>
      <c r="F1990" s="312">
        <v>1</v>
      </c>
      <c r="G1990" s="304">
        <f t="shared" si="36"/>
        <v>0</v>
      </c>
      <c r="H1990" s="419">
        <v>1</v>
      </c>
    </row>
    <row r="1991" spans="1:8" ht="25.5">
      <c r="A1991" s="324" t="s">
        <v>5539</v>
      </c>
      <c r="B1991" s="352" t="s">
        <v>5540</v>
      </c>
      <c r="C1991" s="311">
        <v>0</v>
      </c>
      <c r="D1991" s="312">
        <v>0</v>
      </c>
      <c r="E1991" s="311">
        <v>0</v>
      </c>
      <c r="F1991" s="312">
        <v>10.8</v>
      </c>
      <c r="G1991" s="304">
        <f t="shared" si="36"/>
        <v>0</v>
      </c>
      <c r="H1991" s="419">
        <v>10.8</v>
      </c>
    </row>
    <row r="1992" spans="1:8" ht="25.5">
      <c r="A1992" s="393" t="s">
        <v>5541</v>
      </c>
      <c r="B1992" s="352" t="s">
        <v>5542</v>
      </c>
      <c r="C1992" s="311">
        <v>0</v>
      </c>
      <c r="D1992" s="312">
        <v>0</v>
      </c>
      <c r="E1992" s="311">
        <v>148</v>
      </c>
      <c r="F1992" s="312">
        <v>326.40000000000003</v>
      </c>
      <c r="G1992" s="304">
        <f t="shared" si="36"/>
        <v>148</v>
      </c>
      <c r="H1992" s="419">
        <v>326.40000000000003</v>
      </c>
    </row>
    <row r="1993" spans="1:8">
      <c r="A1993" s="486" t="s">
        <v>5543</v>
      </c>
      <c r="B1993" s="474" t="s">
        <v>5544</v>
      </c>
      <c r="C1993" s="311">
        <v>0</v>
      </c>
      <c r="D1993" s="312">
        <v>0</v>
      </c>
      <c r="E1993" s="311">
        <v>4</v>
      </c>
      <c r="F1993" s="312">
        <v>2.4</v>
      </c>
      <c r="G1993" s="304">
        <f t="shared" si="36"/>
        <v>4</v>
      </c>
      <c r="H1993" s="419">
        <v>2.4</v>
      </c>
    </row>
    <row r="1994" spans="1:8" ht="25.5">
      <c r="A1994" s="486" t="s">
        <v>5545</v>
      </c>
      <c r="B1994" s="474" t="s">
        <v>5546</v>
      </c>
      <c r="C1994" s="311">
        <v>0</v>
      </c>
      <c r="D1994" s="312">
        <v>0</v>
      </c>
      <c r="E1994" s="311">
        <v>78</v>
      </c>
      <c r="F1994" s="312">
        <v>112.79999999999998</v>
      </c>
      <c r="G1994" s="304">
        <f t="shared" si="36"/>
        <v>78</v>
      </c>
      <c r="H1994" s="419">
        <v>112.79999999999998</v>
      </c>
    </row>
    <row r="1995" spans="1:8">
      <c r="A1995" s="486" t="s">
        <v>5547</v>
      </c>
      <c r="B1995" s="474" t="s">
        <v>5548</v>
      </c>
      <c r="C1995" s="311">
        <v>0</v>
      </c>
      <c r="D1995" s="312">
        <v>0</v>
      </c>
      <c r="E1995" s="311">
        <v>6</v>
      </c>
      <c r="F1995" s="312">
        <v>21.6</v>
      </c>
      <c r="G1995" s="304">
        <f t="shared" si="36"/>
        <v>6</v>
      </c>
      <c r="H1995" s="419">
        <v>21.6</v>
      </c>
    </row>
    <row r="1996" spans="1:8" ht="25.5">
      <c r="A1996" s="486" t="s">
        <v>5549</v>
      </c>
      <c r="B1996" s="474" t="s">
        <v>5550</v>
      </c>
      <c r="C1996" s="311">
        <v>0</v>
      </c>
      <c r="D1996" s="312">
        <v>0</v>
      </c>
      <c r="E1996" s="311">
        <v>5831</v>
      </c>
      <c r="F1996" s="312">
        <v>9681.6</v>
      </c>
      <c r="G1996" s="304">
        <f t="shared" si="36"/>
        <v>5831</v>
      </c>
      <c r="H1996" s="419">
        <v>9681.6</v>
      </c>
    </row>
    <row r="1997" spans="1:8" ht="25.5">
      <c r="A1997" s="486" t="s">
        <v>5553</v>
      </c>
      <c r="B1997" s="474" t="s">
        <v>5554</v>
      </c>
      <c r="C1997" s="311">
        <v>0</v>
      </c>
      <c r="D1997" s="312">
        <v>0</v>
      </c>
      <c r="E1997" s="311">
        <v>0</v>
      </c>
      <c r="F1997" s="312">
        <v>1</v>
      </c>
      <c r="G1997" s="304">
        <f t="shared" si="36"/>
        <v>0</v>
      </c>
      <c r="H1997" s="419">
        <v>1</v>
      </c>
    </row>
    <row r="1998" spans="1:8" ht="25.5">
      <c r="A1998" s="486" t="s">
        <v>5555</v>
      </c>
      <c r="B1998" s="474" t="s">
        <v>5556</v>
      </c>
      <c r="C1998" s="311">
        <v>0</v>
      </c>
      <c r="D1998" s="312">
        <v>0</v>
      </c>
      <c r="E1998" s="311">
        <v>0</v>
      </c>
      <c r="F1998" s="312">
        <v>1</v>
      </c>
      <c r="G1998" s="304">
        <f t="shared" si="36"/>
        <v>0</v>
      </c>
      <c r="H1998" s="419">
        <v>1</v>
      </c>
    </row>
    <row r="1999" spans="1:8" ht="25.5">
      <c r="A1999" s="486" t="s">
        <v>5575</v>
      </c>
      <c r="B1999" s="474" t="s">
        <v>5576</v>
      </c>
      <c r="C1999" s="311">
        <v>34</v>
      </c>
      <c r="D1999" s="312">
        <v>114</v>
      </c>
      <c r="E1999" s="311">
        <v>181</v>
      </c>
      <c r="F1999" s="312">
        <v>382.8</v>
      </c>
      <c r="G1999" s="304">
        <f t="shared" si="36"/>
        <v>215</v>
      </c>
      <c r="H1999" s="419">
        <v>496.8</v>
      </c>
    </row>
    <row r="2000" spans="1:8" ht="25.5">
      <c r="A2000" s="486" t="s">
        <v>1879</v>
      </c>
      <c r="B2000" s="474" t="s">
        <v>6046</v>
      </c>
      <c r="C2000" s="311">
        <v>3</v>
      </c>
      <c r="D2000" s="312">
        <v>2.2000000000000002</v>
      </c>
      <c r="E2000" s="311">
        <v>163</v>
      </c>
      <c r="F2000" s="312">
        <v>196.9</v>
      </c>
      <c r="G2000" s="304">
        <f t="shared" si="36"/>
        <v>166</v>
      </c>
      <c r="H2000" s="419">
        <v>199.1</v>
      </c>
    </row>
    <row r="2001" spans="1:8" ht="25.5">
      <c r="A2001" s="486" t="s">
        <v>1880</v>
      </c>
      <c r="B2001" s="474" t="s">
        <v>6047</v>
      </c>
      <c r="C2001" s="311">
        <v>3</v>
      </c>
      <c r="D2001" s="312">
        <v>2.2000000000000002</v>
      </c>
      <c r="E2001" s="311">
        <v>163</v>
      </c>
      <c r="F2001" s="312">
        <v>188.1</v>
      </c>
      <c r="G2001" s="304">
        <f t="shared" si="36"/>
        <v>166</v>
      </c>
      <c r="H2001" s="419">
        <v>190.29999999999998</v>
      </c>
    </row>
    <row r="2002" spans="1:8">
      <c r="A2002" s="331" t="s">
        <v>6142</v>
      </c>
      <c r="B2002" s="474" t="s">
        <v>6143</v>
      </c>
      <c r="C2002" s="311">
        <v>0</v>
      </c>
      <c r="D2002" s="312">
        <v>0</v>
      </c>
      <c r="E2002" s="311">
        <v>0</v>
      </c>
      <c r="F2002" s="312">
        <v>1</v>
      </c>
      <c r="G2002" s="304">
        <f t="shared" si="36"/>
        <v>0</v>
      </c>
      <c r="H2002" s="419">
        <v>1</v>
      </c>
    </row>
    <row r="2003" spans="1:8">
      <c r="A2003" s="324" t="s">
        <v>6144</v>
      </c>
      <c r="B2003" s="352" t="s">
        <v>6145</v>
      </c>
      <c r="C2003" s="311">
        <v>9</v>
      </c>
      <c r="D2003" s="312">
        <v>180</v>
      </c>
      <c r="E2003" s="311">
        <v>8</v>
      </c>
      <c r="F2003" s="312">
        <v>52.8</v>
      </c>
      <c r="G2003" s="304">
        <f t="shared" si="36"/>
        <v>17</v>
      </c>
      <c r="H2003" s="419">
        <v>232.8</v>
      </c>
    </row>
    <row r="2004" spans="1:8">
      <c r="A2004" s="307" t="s">
        <v>6146</v>
      </c>
      <c r="B2004" s="308" t="s">
        <v>6147</v>
      </c>
      <c r="C2004" s="311">
        <v>0</v>
      </c>
      <c r="D2004" s="312">
        <v>4.4000000000000004</v>
      </c>
      <c r="E2004" s="311">
        <v>0</v>
      </c>
      <c r="F2004" s="312">
        <v>9.9</v>
      </c>
      <c r="G2004" s="304">
        <f t="shared" si="36"/>
        <v>0</v>
      </c>
      <c r="H2004" s="419">
        <v>14.3</v>
      </c>
    </row>
    <row r="2005" spans="1:8" ht="13.5" customHeight="1">
      <c r="A2005" s="307" t="s">
        <v>5373</v>
      </c>
      <c r="B2005" s="308" t="s">
        <v>7299</v>
      </c>
      <c r="C2005" s="311">
        <v>0</v>
      </c>
      <c r="D2005" s="312"/>
      <c r="E2005" s="311">
        <v>1</v>
      </c>
      <c r="F2005" s="312"/>
      <c r="G2005" s="304">
        <f t="shared" si="36"/>
        <v>1</v>
      </c>
      <c r="H2005" s="419"/>
    </row>
    <row r="2006" spans="1:8">
      <c r="A2006" s="307" t="s">
        <v>7300</v>
      </c>
      <c r="B2006" s="308" t="s">
        <v>7301</v>
      </c>
      <c r="C2006" s="311">
        <v>205</v>
      </c>
      <c r="D2006" s="312"/>
      <c r="E2006" s="311">
        <v>34</v>
      </c>
      <c r="F2006" s="312"/>
      <c r="G2006" s="304">
        <f t="shared" si="36"/>
        <v>239</v>
      </c>
      <c r="H2006" s="419"/>
    </row>
    <row r="2007" spans="1:8">
      <c r="A2007" s="307" t="s">
        <v>5426</v>
      </c>
      <c r="B2007" s="308" t="s">
        <v>6602</v>
      </c>
      <c r="C2007" s="311">
        <v>0</v>
      </c>
      <c r="D2007" s="312"/>
      <c r="E2007" s="311">
        <v>2</v>
      </c>
      <c r="F2007" s="312"/>
      <c r="G2007" s="304">
        <f t="shared" si="36"/>
        <v>2</v>
      </c>
      <c r="H2007" s="419"/>
    </row>
    <row r="2008" spans="1:8">
      <c r="A2008" s="307" t="s">
        <v>5482</v>
      </c>
      <c r="B2008" s="1357" t="s">
        <v>7302</v>
      </c>
      <c r="C2008" s="1364">
        <v>0</v>
      </c>
      <c r="D2008" s="1361"/>
      <c r="E2008" s="1364">
        <v>2</v>
      </c>
      <c r="F2008" s="1361"/>
      <c r="G2008" s="304">
        <f t="shared" si="36"/>
        <v>2</v>
      </c>
      <c r="H2008" s="419"/>
    </row>
    <row r="2009" spans="1:8" ht="25.5">
      <c r="A2009" s="307" t="s">
        <v>5768</v>
      </c>
      <c r="B2009" s="1357" t="s">
        <v>5621</v>
      </c>
      <c r="C2009" s="1364">
        <v>0</v>
      </c>
      <c r="D2009" s="1361"/>
      <c r="E2009" s="1364">
        <v>7</v>
      </c>
      <c r="F2009" s="1361"/>
      <c r="G2009" s="304">
        <f t="shared" si="36"/>
        <v>7</v>
      </c>
      <c r="H2009" s="419"/>
    </row>
    <row r="2010" spans="1:8" ht="13.5" thickBot="1">
      <c r="A2010" s="307" t="s">
        <v>7785</v>
      </c>
      <c r="B2010" s="1357" t="s">
        <v>7786</v>
      </c>
      <c r="C2010" s="1364">
        <v>0</v>
      </c>
      <c r="D2010" s="1361"/>
      <c r="E2010" s="1364">
        <v>10</v>
      </c>
      <c r="F2010" s="1361"/>
      <c r="G2010" s="304">
        <f t="shared" si="36"/>
        <v>10</v>
      </c>
      <c r="H2010" s="419"/>
    </row>
    <row r="2011" spans="1:8" ht="13.5" thickBot="1">
      <c r="A2011" s="625"/>
      <c r="B2011" s="627" t="s">
        <v>6148</v>
      </c>
      <c r="C2011" s="623">
        <v>36137</v>
      </c>
      <c r="D2011" s="834">
        <v>67605.2</v>
      </c>
      <c r="E2011" s="623">
        <v>16892</v>
      </c>
      <c r="F2011" s="834">
        <v>27806</v>
      </c>
      <c r="G2011" s="1353">
        <f t="shared" si="36"/>
        <v>53029</v>
      </c>
      <c r="H2011" s="834">
        <v>95411.200000000026</v>
      </c>
    </row>
    <row r="2012" spans="1:8" ht="13.5" thickBot="1">
      <c r="A2012" s="487"/>
      <c r="B2012" s="488"/>
      <c r="C2012" s="489"/>
      <c r="D2012" s="490"/>
      <c r="E2012" s="491"/>
      <c r="F2012" s="492"/>
      <c r="G2012" s="493"/>
      <c r="H2012" s="494"/>
    </row>
    <row r="2013" spans="1:8" ht="13.5" thickBot="1">
      <c r="A2013" s="2084" t="s">
        <v>1466</v>
      </c>
      <c r="B2013" s="2085"/>
      <c r="C2013" s="2085"/>
      <c r="D2013" s="2085"/>
      <c r="E2013" s="2085"/>
      <c r="F2013" s="2085"/>
      <c r="G2013" s="2085"/>
      <c r="H2013" s="2086"/>
    </row>
    <row r="2014" spans="1:8" ht="25.5">
      <c r="A2014" s="495" t="s">
        <v>6069</v>
      </c>
      <c r="B2014" s="355" t="s">
        <v>5582</v>
      </c>
      <c r="C2014" s="334">
        <v>9</v>
      </c>
      <c r="D2014" s="335">
        <v>8</v>
      </c>
      <c r="E2014" s="311">
        <v>104</v>
      </c>
      <c r="F2014" s="312">
        <v>85.2</v>
      </c>
      <c r="G2014" s="304">
        <f>C2014+E2014</f>
        <v>113</v>
      </c>
      <c r="H2014" s="419">
        <v>93.2</v>
      </c>
    </row>
    <row r="2015" spans="1:8" ht="25.5">
      <c r="A2015" s="495" t="s">
        <v>6070</v>
      </c>
      <c r="B2015" s="355" t="s">
        <v>5583</v>
      </c>
      <c r="C2015" s="334">
        <v>0</v>
      </c>
      <c r="D2015" s="335">
        <v>2.4</v>
      </c>
      <c r="E2015" s="311">
        <v>0</v>
      </c>
      <c r="F2015" s="312">
        <v>1</v>
      </c>
      <c r="G2015" s="304">
        <f t="shared" ref="G2015:G2078" si="37">C2015+E2015</f>
        <v>0</v>
      </c>
      <c r="H2015" s="419">
        <v>3.4</v>
      </c>
    </row>
    <row r="2016" spans="1:8" ht="25.5">
      <c r="A2016" s="324">
        <v>260100</v>
      </c>
      <c r="B2016" s="352" t="s">
        <v>5374</v>
      </c>
      <c r="C2016" s="334">
        <v>0</v>
      </c>
      <c r="D2016" s="335">
        <v>480</v>
      </c>
      <c r="E2016" s="311">
        <v>0</v>
      </c>
      <c r="F2016" s="312">
        <v>623.70000000000005</v>
      </c>
      <c r="G2016" s="304">
        <f t="shared" si="37"/>
        <v>0</v>
      </c>
      <c r="H2016" s="419">
        <v>1103.7</v>
      </c>
    </row>
    <row r="2017" spans="1:8" ht="13.5" customHeight="1">
      <c r="A2017" s="496">
        <v>310002</v>
      </c>
      <c r="B2017" s="446" t="s">
        <v>6149</v>
      </c>
      <c r="C2017" s="311">
        <v>5</v>
      </c>
      <c r="D2017" s="312">
        <v>4.8</v>
      </c>
      <c r="E2017" s="311">
        <v>1</v>
      </c>
      <c r="F2017" s="312">
        <v>1</v>
      </c>
      <c r="G2017" s="304">
        <f t="shared" si="37"/>
        <v>6</v>
      </c>
      <c r="H2017" s="419">
        <v>5.8</v>
      </c>
    </row>
    <row r="2018" spans="1:8" ht="13.5" customHeight="1">
      <c r="A2018" s="496">
        <v>310003</v>
      </c>
      <c r="B2018" s="352" t="s">
        <v>6072</v>
      </c>
      <c r="C2018" s="311">
        <v>5</v>
      </c>
      <c r="D2018" s="312">
        <v>25.3</v>
      </c>
      <c r="E2018" s="311">
        <v>1</v>
      </c>
      <c r="F2018" s="312">
        <v>97.9</v>
      </c>
      <c r="G2018" s="304">
        <f t="shared" si="37"/>
        <v>6</v>
      </c>
      <c r="H2018" s="419">
        <v>123.2</v>
      </c>
    </row>
    <row r="2019" spans="1:8">
      <c r="A2019" s="495">
        <v>310015</v>
      </c>
      <c r="B2019" s="355" t="s">
        <v>6074</v>
      </c>
      <c r="C2019" s="311">
        <v>5</v>
      </c>
      <c r="D2019" s="312">
        <v>4.8</v>
      </c>
      <c r="E2019" s="311">
        <v>1</v>
      </c>
      <c r="F2019" s="312">
        <v>1</v>
      </c>
      <c r="G2019" s="304">
        <f t="shared" si="37"/>
        <v>6</v>
      </c>
      <c r="H2019" s="419">
        <v>5.8</v>
      </c>
    </row>
    <row r="2020" spans="1:8">
      <c r="A2020" s="495">
        <v>310016</v>
      </c>
      <c r="B2020" s="352" t="s">
        <v>6075</v>
      </c>
      <c r="C2020" s="311">
        <v>5</v>
      </c>
      <c r="D2020" s="312">
        <v>4.8</v>
      </c>
      <c r="E2020" s="311">
        <v>1</v>
      </c>
      <c r="F2020" s="312">
        <v>1</v>
      </c>
      <c r="G2020" s="304">
        <f t="shared" si="37"/>
        <v>6</v>
      </c>
      <c r="H2020" s="419">
        <v>5.8</v>
      </c>
    </row>
    <row r="2021" spans="1:8">
      <c r="A2021" s="495" t="s">
        <v>5947</v>
      </c>
      <c r="B2021" s="355" t="s">
        <v>5948</v>
      </c>
      <c r="C2021" s="311">
        <v>0</v>
      </c>
      <c r="D2021" s="312">
        <v>0</v>
      </c>
      <c r="E2021" s="311">
        <v>0</v>
      </c>
      <c r="F2021" s="312">
        <v>2.4</v>
      </c>
      <c r="G2021" s="304">
        <f t="shared" si="37"/>
        <v>0</v>
      </c>
      <c r="H2021" s="419">
        <v>2.4</v>
      </c>
    </row>
    <row r="2022" spans="1:8">
      <c r="A2022" s="495" t="s">
        <v>6150</v>
      </c>
      <c r="B2022" s="355" t="s">
        <v>6151</v>
      </c>
      <c r="C2022" s="311">
        <v>58</v>
      </c>
      <c r="D2022" s="312">
        <v>382</v>
      </c>
      <c r="E2022" s="311">
        <v>52</v>
      </c>
      <c r="F2022" s="312">
        <v>124.80000000000001</v>
      </c>
      <c r="G2022" s="304">
        <f t="shared" si="37"/>
        <v>110</v>
      </c>
      <c r="H2022" s="419">
        <v>506.8</v>
      </c>
    </row>
    <row r="2023" spans="1:8" ht="25.5">
      <c r="A2023" s="495" t="s">
        <v>6152</v>
      </c>
      <c r="B2023" s="352" t="s">
        <v>6153</v>
      </c>
      <c r="C2023" s="311">
        <v>28</v>
      </c>
      <c r="D2023" s="312">
        <v>25.3</v>
      </c>
      <c r="E2023" s="311">
        <v>52</v>
      </c>
      <c r="F2023" s="312">
        <v>12.1</v>
      </c>
      <c r="G2023" s="304">
        <f t="shared" si="37"/>
        <v>80</v>
      </c>
      <c r="H2023" s="419">
        <v>37.4</v>
      </c>
    </row>
    <row r="2024" spans="1:8">
      <c r="A2024" s="495" t="s">
        <v>5714</v>
      </c>
      <c r="B2024" s="355" t="s">
        <v>5590</v>
      </c>
      <c r="C2024" s="311">
        <v>4</v>
      </c>
      <c r="D2024" s="312">
        <v>166.1</v>
      </c>
      <c r="E2024" s="311">
        <v>1</v>
      </c>
      <c r="F2024" s="312">
        <v>9.9</v>
      </c>
      <c r="G2024" s="304">
        <f t="shared" si="37"/>
        <v>5</v>
      </c>
      <c r="H2024" s="419">
        <v>176</v>
      </c>
    </row>
    <row r="2025" spans="1:8" ht="38.25">
      <c r="A2025" s="495" t="s">
        <v>6154</v>
      </c>
      <c r="B2025" s="355" t="s">
        <v>6155</v>
      </c>
      <c r="C2025" s="311">
        <v>0</v>
      </c>
      <c r="D2025" s="312">
        <v>2.4</v>
      </c>
      <c r="E2025" s="311">
        <v>4</v>
      </c>
      <c r="F2025" s="312">
        <v>15.600000000000001</v>
      </c>
      <c r="G2025" s="304">
        <f t="shared" si="37"/>
        <v>4</v>
      </c>
      <c r="H2025" s="419">
        <v>18</v>
      </c>
    </row>
    <row r="2026" spans="1:8">
      <c r="A2026" s="495" t="s">
        <v>5375</v>
      </c>
      <c r="B2026" s="355" t="s">
        <v>5376</v>
      </c>
      <c r="C2026" s="311">
        <v>0</v>
      </c>
      <c r="D2026" s="312">
        <v>0</v>
      </c>
      <c r="E2026" s="311">
        <v>5</v>
      </c>
      <c r="F2026" s="312">
        <v>3.5999999999999996</v>
      </c>
      <c r="G2026" s="304">
        <f t="shared" si="37"/>
        <v>5</v>
      </c>
      <c r="H2026" s="419">
        <v>3.5999999999999996</v>
      </c>
    </row>
    <row r="2027" spans="1:8">
      <c r="A2027" s="495" t="s">
        <v>5377</v>
      </c>
      <c r="B2027" s="355" t="s">
        <v>5378</v>
      </c>
      <c r="C2027" s="311">
        <v>1</v>
      </c>
      <c r="D2027" s="312">
        <v>4.8</v>
      </c>
      <c r="E2027" s="311">
        <v>285</v>
      </c>
      <c r="F2027" s="312">
        <v>376.8</v>
      </c>
      <c r="G2027" s="304">
        <f t="shared" si="37"/>
        <v>286</v>
      </c>
      <c r="H2027" s="419">
        <v>381.6</v>
      </c>
    </row>
    <row r="2028" spans="1:8">
      <c r="A2028" s="447" t="s">
        <v>5851</v>
      </c>
      <c r="B2028" s="355" t="s">
        <v>6156</v>
      </c>
      <c r="C2028" s="311">
        <v>0</v>
      </c>
      <c r="D2028" s="312">
        <v>0</v>
      </c>
      <c r="E2028" s="311">
        <v>0</v>
      </c>
      <c r="F2028" s="312">
        <v>1</v>
      </c>
      <c r="G2028" s="304">
        <f t="shared" si="37"/>
        <v>0</v>
      </c>
      <c r="H2028" s="419">
        <v>1</v>
      </c>
    </row>
    <row r="2029" spans="1:8">
      <c r="A2029" s="332" t="s">
        <v>5385</v>
      </c>
      <c r="B2029" s="352" t="s">
        <v>5386</v>
      </c>
      <c r="C2029" s="311">
        <v>48</v>
      </c>
      <c r="D2029" s="312">
        <v>130</v>
      </c>
      <c r="E2029" s="311">
        <v>444</v>
      </c>
      <c r="F2029" s="312">
        <v>676.5</v>
      </c>
      <c r="G2029" s="304">
        <f t="shared" si="37"/>
        <v>492</v>
      </c>
      <c r="H2029" s="419">
        <v>806.5</v>
      </c>
    </row>
    <row r="2030" spans="1:8">
      <c r="A2030" s="472" t="s">
        <v>6157</v>
      </c>
      <c r="B2030" s="497" t="s">
        <v>6158</v>
      </c>
      <c r="C2030" s="334">
        <v>0</v>
      </c>
      <c r="D2030" s="335">
        <v>3.5999999999999996</v>
      </c>
      <c r="E2030" s="311">
        <v>0</v>
      </c>
      <c r="F2030" s="312">
        <v>1</v>
      </c>
      <c r="G2030" s="304">
        <f t="shared" si="37"/>
        <v>0</v>
      </c>
      <c r="H2030" s="419">
        <v>4.5999999999999996</v>
      </c>
    </row>
    <row r="2031" spans="1:8" ht="16.5" customHeight="1">
      <c r="A2031" s="472" t="s">
        <v>6159</v>
      </c>
      <c r="B2031" s="352" t="s">
        <v>6160</v>
      </c>
      <c r="C2031" s="334">
        <v>0</v>
      </c>
      <c r="D2031" s="335">
        <v>17</v>
      </c>
      <c r="E2031" s="311">
        <v>0</v>
      </c>
      <c r="F2031" s="312">
        <v>75.900000000000006</v>
      </c>
      <c r="G2031" s="304">
        <f t="shared" si="37"/>
        <v>0</v>
      </c>
      <c r="H2031" s="419">
        <v>92.9</v>
      </c>
    </row>
    <row r="2032" spans="1:8">
      <c r="A2032" s="447" t="s">
        <v>5393</v>
      </c>
      <c r="B2032" s="446" t="s">
        <v>5394</v>
      </c>
      <c r="C2032" s="311">
        <v>0</v>
      </c>
      <c r="D2032" s="312">
        <v>1.2</v>
      </c>
      <c r="E2032" s="311">
        <v>11</v>
      </c>
      <c r="F2032" s="312">
        <v>39.6</v>
      </c>
      <c r="G2032" s="304">
        <f t="shared" si="37"/>
        <v>11</v>
      </c>
      <c r="H2032" s="419">
        <v>40.800000000000004</v>
      </c>
    </row>
    <row r="2033" spans="1:8">
      <c r="A2033" s="447" t="s">
        <v>5406</v>
      </c>
      <c r="B2033" s="355" t="s">
        <v>5609</v>
      </c>
      <c r="C2033" s="311">
        <v>0</v>
      </c>
      <c r="D2033" s="312">
        <v>1.2</v>
      </c>
      <c r="E2033" s="311">
        <v>19</v>
      </c>
      <c r="F2033" s="312">
        <v>30</v>
      </c>
      <c r="G2033" s="304">
        <f t="shared" si="37"/>
        <v>19</v>
      </c>
      <c r="H2033" s="419">
        <v>31.2</v>
      </c>
    </row>
    <row r="2034" spans="1:8">
      <c r="A2034" s="447" t="s">
        <v>4037</v>
      </c>
      <c r="B2034" s="355" t="s">
        <v>5871</v>
      </c>
      <c r="C2034" s="311">
        <v>0</v>
      </c>
      <c r="D2034" s="312">
        <v>0</v>
      </c>
      <c r="E2034" s="311">
        <v>19</v>
      </c>
      <c r="F2034" s="312">
        <v>25.200000000000003</v>
      </c>
      <c r="G2034" s="304">
        <f t="shared" si="37"/>
        <v>19</v>
      </c>
      <c r="H2034" s="419">
        <v>25.200000000000003</v>
      </c>
    </row>
    <row r="2035" spans="1:8" ht="12.75" customHeight="1">
      <c r="A2035" s="447" t="s">
        <v>5415</v>
      </c>
      <c r="B2035" s="355" t="s">
        <v>5416</v>
      </c>
      <c r="C2035" s="311">
        <v>12</v>
      </c>
      <c r="D2035" s="312">
        <v>13.2</v>
      </c>
      <c r="E2035" s="311">
        <v>198</v>
      </c>
      <c r="F2035" s="312">
        <v>165.6</v>
      </c>
      <c r="G2035" s="304">
        <f t="shared" si="37"/>
        <v>210</v>
      </c>
      <c r="H2035" s="419">
        <v>178.79999999999998</v>
      </c>
    </row>
    <row r="2036" spans="1:8">
      <c r="A2036" s="447" t="s">
        <v>5430</v>
      </c>
      <c r="B2036" s="355" t="s">
        <v>5431</v>
      </c>
      <c r="C2036" s="311">
        <v>0</v>
      </c>
      <c r="D2036" s="312">
        <v>0</v>
      </c>
      <c r="E2036" s="311">
        <v>15</v>
      </c>
      <c r="F2036" s="312">
        <v>1</v>
      </c>
      <c r="G2036" s="304">
        <f t="shared" si="37"/>
        <v>15</v>
      </c>
      <c r="H2036" s="419">
        <v>1</v>
      </c>
    </row>
    <row r="2037" spans="1:8" ht="29.25" customHeight="1">
      <c r="A2037" s="447" t="s">
        <v>5622</v>
      </c>
      <c r="B2037" s="355" t="s">
        <v>5623</v>
      </c>
      <c r="C2037" s="311">
        <v>0</v>
      </c>
      <c r="D2037" s="312">
        <v>1.2</v>
      </c>
      <c r="E2037" s="311">
        <v>0</v>
      </c>
      <c r="F2037" s="312">
        <v>40.800000000000004</v>
      </c>
      <c r="G2037" s="304">
        <f t="shared" si="37"/>
        <v>0</v>
      </c>
      <c r="H2037" s="419">
        <v>42.000000000000007</v>
      </c>
    </row>
    <row r="2038" spans="1:8" ht="25.5">
      <c r="A2038" s="447" t="s">
        <v>3112</v>
      </c>
      <c r="B2038" s="355" t="s">
        <v>6161</v>
      </c>
      <c r="C2038" s="311">
        <v>0</v>
      </c>
      <c r="D2038" s="312">
        <v>11</v>
      </c>
      <c r="E2038" s="311">
        <v>0</v>
      </c>
      <c r="F2038" s="312">
        <v>7.1999999999999993</v>
      </c>
      <c r="G2038" s="304">
        <f t="shared" si="37"/>
        <v>0</v>
      </c>
      <c r="H2038" s="419">
        <v>18.2</v>
      </c>
    </row>
    <row r="2039" spans="1:8">
      <c r="A2039" s="447" t="s">
        <v>5438</v>
      </c>
      <c r="B2039" s="355" t="s">
        <v>5439</v>
      </c>
      <c r="C2039" s="311">
        <v>0</v>
      </c>
      <c r="D2039" s="312">
        <v>0</v>
      </c>
      <c r="E2039" s="311">
        <v>3</v>
      </c>
      <c r="F2039" s="312">
        <v>9.6</v>
      </c>
      <c r="G2039" s="304">
        <f t="shared" si="37"/>
        <v>3</v>
      </c>
      <c r="H2039" s="419">
        <v>9.6</v>
      </c>
    </row>
    <row r="2040" spans="1:8">
      <c r="A2040" s="447" t="s">
        <v>5632</v>
      </c>
      <c r="B2040" s="355" t="s">
        <v>5445</v>
      </c>
      <c r="C2040" s="311">
        <v>0</v>
      </c>
      <c r="D2040" s="312">
        <v>0</v>
      </c>
      <c r="E2040" s="311">
        <v>0</v>
      </c>
      <c r="F2040" s="312">
        <v>12</v>
      </c>
      <c r="G2040" s="304">
        <f t="shared" si="37"/>
        <v>0</v>
      </c>
      <c r="H2040" s="419">
        <v>12</v>
      </c>
    </row>
    <row r="2041" spans="1:8" ht="15" customHeight="1">
      <c r="A2041" s="447" t="s">
        <v>5446</v>
      </c>
      <c r="B2041" s="355" t="s">
        <v>6162</v>
      </c>
      <c r="C2041" s="311">
        <v>0</v>
      </c>
      <c r="D2041" s="312">
        <v>34</v>
      </c>
      <c r="E2041" s="311">
        <v>0</v>
      </c>
      <c r="F2041" s="312">
        <v>16.8</v>
      </c>
      <c r="G2041" s="304">
        <f t="shared" si="37"/>
        <v>0</v>
      </c>
      <c r="H2041" s="419">
        <v>50.8</v>
      </c>
    </row>
    <row r="2042" spans="1:8" ht="25.5">
      <c r="A2042" s="447" t="s">
        <v>5635</v>
      </c>
      <c r="B2042" s="355" t="s">
        <v>5636</v>
      </c>
      <c r="C2042" s="311">
        <v>0</v>
      </c>
      <c r="D2042" s="312">
        <v>0</v>
      </c>
      <c r="E2042" s="311">
        <v>18</v>
      </c>
      <c r="F2042" s="312">
        <v>22.799999999999997</v>
      </c>
      <c r="G2042" s="304">
        <f t="shared" si="37"/>
        <v>18</v>
      </c>
      <c r="H2042" s="419">
        <v>22.799999999999997</v>
      </c>
    </row>
    <row r="2043" spans="1:8" ht="25.5">
      <c r="A2043" s="447" t="s">
        <v>6163</v>
      </c>
      <c r="B2043" s="355" t="s">
        <v>6164</v>
      </c>
      <c r="C2043" s="311">
        <v>5</v>
      </c>
      <c r="D2043" s="312">
        <v>4</v>
      </c>
      <c r="E2043" s="311">
        <v>43</v>
      </c>
      <c r="F2043" s="312">
        <v>43.2</v>
      </c>
      <c r="G2043" s="304">
        <f t="shared" si="37"/>
        <v>48</v>
      </c>
      <c r="H2043" s="419">
        <v>47.2</v>
      </c>
    </row>
    <row r="2044" spans="1:8">
      <c r="A2044" s="447" t="s">
        <v>6084</v>
      </c>
      <c r="B2044" s="355" t="s">
        <v>6085</v>
      </c>
      <c r="C2044" s="311">
        <v>5</v>
      </c>
      <c r="D2044" s="312">
        <v>4.4000000000000004</v>
      </c>
      <c r="E2044" s="311">
        <v>43</v>
      </c>
      <c r="F2044" s="312">
        <v>45.599999999999994</v>
      </c>
      <c r="G2044" s="304">
        <f t="shared" si="37"/>
        <v>48</v>
      </c>
      <c r="H2044" s="419">
        <v>49.999999999999993</v>
      </c>
    </row>
    <row r="2045" spans="1:8" ht="12.75" customHeight="1">
      <c r="A2045" s="447" t="s">
        <v>6165</v>
      </c>
      <c r="B2045" s="355" t="s">
        <v>6166</v>
      </c>
      <c r="C2045" s="311">
        <v>5</v>
      </c>
      <c r="D2045" s="312">
        <v>4.4000000000000004</v>
      </c>
      <c r="E2045" s="311">
        <v>43</v>
      </c>
      <c r="F2045" s="312">
        <v>45.599999999999994</v>
      </c>
      <c r="G2045" s="304">
        <f t="shared" si="37"/>
        <v>48</v>
      </c>
      <c r="H2045" s="419">
        <v>49.999999999999993</v>
      </c>
    </row>
    <row r="2046" spans="1:8" ht="12.75" customHeight="1">
      <c r="A2046" s="447" t="s">
        <v>6167</v>
      </c>
      <c r="B2046" s="355" t="s">
        <v>6168</v>
      </c>
      <c r="C2046" s="311">
        <v>5</v>
      </c>
      <c r="D2046" s="312">
        <v>4</v>
      </c>
      <c r="E2046" s="311">
        <v>43</v>
      </c>
      <c r="F2046" s="312">
        <v>43.2</v>
      </c>
      <c r="G2046" s="304">
        <f t="shared" si="37"/>
        <v>48</v>
      </c>
      <c r="H2046" s="419">
        <v>47.2</v>
      </c>
    </row>
    <row r="2047" spans="1:8">
      <c r="A2047" s="447" t="s">
        <v>6169</v>
      </c>
      <c r="B2047" s="355" t="s">
        <v>6170</v>
      </c>
      <c r="C2047" s="311">
        <v>5</v>
      </c>
      <c r="D2047" s="312">
        <v>4.4000000000000004</v>
      </c>
      <c r="E2047" s="311">
        <v>43</v>
      </c>
      <c r="F2047" s="312">
        <v>45.599999999999994</v>
      </c>
      <c r="G2047" s="304">
        <f t="shared" si="37"/>
        <v>48</v>
      </c>
      <c r="H2047" s="419">
        <v>49.999999999999993</v>
      </c>
    </row>
    <row r="2048" spans="1:8">
      <c r="A2048" s="447" t="s">
        <v>6171</v>
      </c>
      <c r="B2048" s="355" t="s">
        <v>6172</v>
      </c>
      <c r="C2048" s="311">
        <v>5</v>
      </c>
      <c r="D2048" s="312">
        <v>5</v>
      </c>
      <c r="E2048" s="311">
        <v>43</v>
      </c>
      <c r="F2048" s="312">
        <v>45.599999999999994</v>
      </c>
      <c r="G2048" s="304">
        <f t="shared" si="37"/>
        <v>48</v>
      </c>
      <c r="H2048" s="419">
        <v>50.599999999999994</v>
      </c>
    </row>
    <row r="2049" spans="1:8">
      <c r="A2049" s="447" t="s">
        <v>5472</v>
      </c>
      <c r="B2049" s="355" t="s">
        <v>5473</v>
      </c>
      <c r="C2049" s="311">
        <v>0</v>
      </c>
      <c r="D2049" s="312">
        <v>0</v>
      </c>
      <c r="E2049" s="311">
        <v>22</v>
      </c>
      <c r="F2049" s="312">
        <v>2.4</v>
      </c>
      <c r="G2049" s="304">
        <f t="shared" si="37"/>
        <v>22</v>
      </c>
      <c r="H2049" s="419">
        <v>2.4</v>
      </c>
    </row>
    <row r="2050" spans="1:8">
      <c r="A2050" s="447" t="s">
        <v>5474</v>
      </c>
      <c r="B2050" s="355" t="s">
        <v>5475</v>
      </c>
      <c r="C2050" s="311">
        <v>0</v>
      </c>
      <c r="D2050" s="312">
        <v>0</v>
      </c>
      <c r="E2050" s="311">
        <v>52</v>
      </c>
      <c r="F2050" s="312">
        <v>268.8</v>
      </c>
      <c r="G2050" s="304">
        <f t="shared" si="37"/>
        <v>52</v>
      </c>
      <c r="H2050" s="419">
        <v>268.8</v>
      </c>
    </row>
    <row r="2051" spans="1:8">
      <c r="A2051" s="447" t="s">
        <v>6106</v>
      </c>
      <c r="B2051" s="355" t="s">
        <v>6107</v>
      </c>
      <c r="C2051" s="311">
        <v>3</v>
      </c>
      <c r="D2051" s="312">
        <v>170.5</v>
      </c>
      <c r="E2051" s="311">
        <v>23</v>
      </c>
      <c r="F2051" s="312">
        <v>60</v>
      </c>
      <c r="G2051" s="304">
        <f t="shared" si="37"/>
        <v>26</v>
      </c>
      <c r="H2051" s="419">
        <v>230.5</v>
      </c>
    </row>
    <row r="2052" spans="1:8" ht="25.5">
      <c r="A2052" s="332" t="s">
        <v>6109</v>
      </c>
      <c r="B2052" s="352" t="s">
        <v>6110</v>
      </c>
      <c r="C2052" s="311">
        <v>5</v>
      </c>
      <c r="D2052" s="312">
        <v>4.4000000000000004</v>
      </c>
      <c r="E2052" s="311">
        <v>43</v>
      </c>
      <c r="F2052" s="312">
        <v>72</v>
      </c>
      <c r="G2052" s="304">
        <f t="shared" si="37"/>
        <v>48</v>
      </c>
      <c r="H2052" s="419">
        <v>76.400000000000006</v>
      </c>
    </row>
    <row r="2053" spans="1:8">
      <c r="A2053" s="332" t="s">
        <v>5660</v>
      </c>
      <c r="B2053" s="352" t="s">
        <v>6173</v>
      </c>
      <c r="C2053" s="311">
        <v>0</v>
      </c>
      <c r="D2053" s="312">
        <v>12</v>
      </c>
      <c r="E2053" s="311">
        <v>0</v>
      </c>
      <c r="F2053" s="312">
        <v>6</v>
      </c>
      <c r="G2053" s="304">
        <f t="shared" si="37"/>
        <v>0</v>
      </c>
      <c r="H2053" s="419">
        <v>18</v>
      </c>
    </row>
    <row r="2054" spans="1:8">
      <c r="A2054" s="447" t="s">
        <v>5494</v>
      </c>
      <c r="B2054" s="355" t="s">
        <v>5495</v>
      </c>
      <c r="C2054" s="311">
        <v>0</v>
      </c>
      <c r="D2054" s="312">
        <v>0</v>
      </c>
      <c r="E2054" s="311">
        <v>0</v>
      </c>
      <c r="F2054" s="312">
        <v>2.4</v>
      </c>
      <c r="G2054" s="304">
        <f t="shared" si="37"/>
        <v>0</v>
      </c>
      <c r="H2054" s="419">
        <v>2.4</v>
      </c>
    </row>
    <row r="2055" spans="1:8">
      <c r="A2055" s="324" t="s">
        <v>6125</v>
      </c>
      <c r="B2055" s="352" t="s">
        <v>6126</v>
      </c>
      <c r="C2055" s="311">
        <v>5</v>
      </c>
      <c r="D2055" s="312">
        <v>4.4000000000000004</v>
      </c>
      <c r="E2055" s="311">
        <v>43</v>
      </c>
      <c r="F2055" s="312">
        <v>45.599999999999994</v>
      </c>
      <c r="G2055" s="304">
        <f t="shared" si="37"/>
        <v>48</v>
      </c>
      <c r="H2055" s="419">
        <v>49.999999999999993</v>
      </c>
    </row>
    <row r="2056" spans="1:8" ht="25.5">
      <c r="A2056" s="324" t="s">
        <v>5498</v>
      </c>
      <c r="B2056" s="352" t="s">
        <v>5499</v>
      </c>
      <c r="C2056" s="311">
        <v>0</v>
      </c>
      <c r="D2056" s="312">
        <v>0</v>
      </c>
      <c r="E2056" s="311">
        <v>0</v>
      </c>
      <c r="F2056" s="312">
        <v>1</v>
      </c>
      <c r="G2056" s="304">
        <f t="shared" si="37"/>
        <v>0</v>
      </c>
      <c r="H2056" s="419">
        <v>1</v>
      </c>
    </row>
    <row r="2057" spans="1:8" ht="11.25" customHeight="1">
      <c r="A2057" s="324" t="s">
        <v>5502</v>
      </c>
      <c r="B2057" s="352" t="s">
        <v>5503</v>
      </c>
      <c r="C2057" s="311">
        <v>44</v>
      </c>
      <c r="D2057" s="312">
        <v>95.7</v>
      </c>
      <c r="E2057" s="311">
        <v>80</v>
      </c>
      <c r="F2057" s="312">
        <v>84</v>
      </c>
      <c r="G2057" s="304">
        <f t="shared" si="37"/>
        <v>124</v>
      </c>
      <c r="H2057" s="419">
        <v>179.7</v>
      </c>
    </row>
    <row r="2058" spans="1:8" ht="25.5">
      <c r="A2058" s="447" t="s">
        <v>5504</v>
      </c>
      <c r="B2058" s="355" t="s">
        <v>5663</v>
      </c>
      <c r="C2058" s="311">
        <v>0</v>
      </c>
      <c r="D2058" s="312">
        <v>0</v>
      </c>
      <c r="E2058" s="311">
        <v>0</v>
      </c>
      <c r="F2058" s="312">
        <v>1</v>
      </c>
      <c r="G2058" s="304">
        <f t="shared" si="37"/>
        <v>0</v>
      </c>
      <c r="H2058" s="419">
        <v>1</v>
      </c>
    </row>
    <row r="2059" spans="1:8" ht="25.5">
      <c r="A2059" s="447" t="s">
        <v>5506</v>
      </c>
      <c r="B2059" s="355" t="s">
        <v>5507</v>
      </c>
      <c r="C2059" s="311">
        <v>17</v>
      </c>
      <c r="D2059" s="312">
        <v>70.400000000000006</v>
      </c>
      <c r="E2059" s="311">
        <v>285</v>
      </c>
      <c r="F2059" s="312">
        <v>506</v>
      </c>
      <c r="G2059" s="304">
        <f t="shared" si="37"/>
        <v>302</v>
      </c>
      <c r="H2059" s="419">
        <v>576.4</v>
      </c>
    </row>
    <row r="2060" spans="1:8" ht="25.5">
      <c r="A2060" s="336" t="s">
        <v>5666</v>
      </c>
      <c r="B2060" s="337" t="s">
        <v>5667</v>
      </c>
      <c r="C2060" s="311">
        <v>0</v>
      </c>
      <c r="D2060" s="312">
        <v>2.4</v>
      </c>
      <c r="E2060" s="311">
        <v>0</v>
      </c>
      <c r="F2060" s="312">
        <v>1</v>
      </c>
      <c r="G2060" s="304">
        <f t="shared" si="37"/>
        <v>0</v>
      </c>
      <c r="H2060" s="419">
        <v>3.4</v>
      </c>
    </row>
    <row r="2061" spans="1:8" ht="25.5">
      <c r="A2061" s="447" t="s">
        <v>5508</v>
      </c>
      <c r="B2061" s="355" t="s">
        <v>5509</v>
      </c>
      <c r="C2061" s="311">
        <v>115</v>
      </c>
      <c r="D2061" s="312">
        <v>220</v>
      </c>
      <c r="E2061" s="311">
        <v>168</v>
      </c>
      <c r="F2061" s="312">
        <v>339.6</v>
      </c>
      <c r="G2061" s="304">
        <f t="shared" si="37"/>
        <v>283</v>
      </c>
      <c r="H2061" s="419">
        <v>559.6</v>
      </c>
    </row>
    <row r="2062" spans="1:8" ht="25.5">
      <c r="A2062" s="447" t="s">
        <v>5510</v>
      </c>
      <c r="B2062" s="355" t="s">
        <v>5511</v>
      </c>
      <c r="C2062" s="311">
        <v>0</v>
      </c>
      <c r="D2062" s="312">
        <v>0</v>
      </c>
      <c r="E2062" s="311">
        <v>0</v>
      </c>
      <c r="F2062" s="312">
        <v>1.2</v>
      </c>
      <c r="G2062" s="304">
        <f t="shared" si="37"/>
        <v>0</v>
      </c>
      <c r="H2062" s="419">
        <v>1.2</v>
      </c>
    </row>
    <row r="2063" spans="1:8" ht="25.5">
      <c r="A2063" s="336" t="s">
        <v>5512</v>
      </c>
      <c r="B2063" s="337" t="s">
        <v>5513</v>
      </c>
      <c r="C2063" s="311">
        <v>0</v>
      </c>
      <c r="D2063" s="312">
        <v>28.799999999999997</v>
      </c>
      <c r="E2063" s="311">
        <v>107</v>
      </c>
      <c r="F2063" s="312">
        <v>182.39999999999998</v>
      </c>
      <c r="G2063" s="304">
        <f t="shared" si="37"/>
        <v>107</v>
      </c>
      <c r="H2063" s="419">
        <v>211.2</v>
      </c>
    </row>
    <row r="2064" spans="1:8" ht="25.5">
      <c r="A2064" s="336" t="s">
        <v>5514</v>
      </c>
      <c r="B2064" s="337" t="s">
        <v>5515</v>
      </c>
      <c r="C2064" s="311">
        <v>5</v>
      </c>
      <c r="D2064" s="312">
        <v>18</v>
      </c>
      <c r="E2064" s="311">
        <v>103</v>
      </c>
      <c r="F2064" s="312">
        <v>186</v>
      </c>
      <c r="G2064" s="304">
        <f t="shared" si="37"/>
        <v>108</v>
      </c>
      <c r="H2064" s="419">
        <v>204</v>
      </c>
    </row>
    <row r="2065" spans="1:8" ht="15" customHeight="1">
      <c r="A2065" s="336" t="s">
        <v>5516</v>
      </c>
      <c r="B2065" s="337" t="s">
        <v>5517</v>
      </c>
      <c r="C2065" s="311">
        <v>1</v>
      </c>
      <c r="D2065" s="312">
        <v>0</v>
      </c>
      <c r="E2065" s="311">
        <v>0</v>
      </c>
      <c r="F2065" s="312">
        <v>1</v>
      </c>
      <c r="G2065" s="304">
        <f t="shared" si="37"/>
        <v>1</v>
      </c>
      <c r="H2065" s="419">
        <v>1</v>
      </c>
    </row>
    <row r="2066" spans="1:8" ht="25.5">
      <c r="A2066" s="336" t="s">
        <v>5518</v>
      </c>
      <c r="B2066" s="337" t="s">
        <v>5519</v>
      </c>
      <c r="C2066" s="311">
        <v>0</v>
      </c>
      <c r="D2066" s="312">
        <v>0</v>
      </c>
      <c r="E2066" s="311">
        <v>0</v>
      </c>
      <c r="F2066" s="312">
        <v>26.4</v>
      </c>
      <c r="G2066" s="304">
        <f t="shared" si="37"/>
        <v>0</v>
      </c>
      <c r="H2066" s="419">
        <v>26.4</v>
      </c>
    </row>
    <row r="2067" spans="1:8" ht="25.5">
      <c r="A2067" s="324" t="s">
        <v>5520</v>
      </c>
      <c r="B2067" s="352" t="s">
        <v>5521</v>
      </c>
      <c r="C2067" s="311">
        <v>0</v>
      </c>
      <c r="D2067" s="312">
        <v>8.4</v>
      </c>
      <c r="E2067" s="311">
        <v>20</v>
      </c>
      <c r="F2067" s="312">
        <v>66</v>
      </c>
      <c r="G2067" s="304">
        <f t="shared" si="37"/>
        <v>20</v>
      </c>
      <c r="H2067" s="419">
        <v>74.400000000000006</v>
      </c>
    </row>
    <row r="2068" spans="1:8" ht="25.5">
      <c r="A2068" s="307" t="s">
        <v>5522</v>
      </c>
      <c r="B2068" s="308" t="s">
        <v>5523</v>
      </c>
      <c r="C2068" s="311">
        <v>9</v>
      </c>
      <c r="D2068" s="312">
        <v>30.8</v>
      </c>
      <c r="E2068" s="311">
        <v>292</v>
      </c>
      <c r="F2068" s="312">
        <v>492</v>
      </c>
      <c r="G2068" s="304">
        <f t="shared" si="37"/>
        <v>301</v>
      </c>
      <c r="H2068" s="419">
        <v>522.79999999999995</v>
      </c>
    </row>
    <row r="2069" spans="1:8" ht="25.5">
      <c r="A2069" s="324" t="s">
        <v>2740</v>
      </c>
      <c r="B2069" s="352" t="s">
        <v>5524</v>
      </c>
      <c r="C2069" s="311">
        <v>29</v>
      </c>
      <c r="D2069" s="312">
        <v>75</v>
      </c>
      <c r="E2069" s="311">
        <v>187</v>
      </c>
      <c r="F2069" s="312">
        <v>327.60000000000002</v>
      </c>
      <c r="G2069" s="304">
        <f t="shared" si="37"/>
        <v>216</v>
      </c>
      <c r="H2069" s="419">
        <v>402.6</v>
      </c>
    </row>
    <row r="2070" spans="1:8" ht="25.5">
      <c r="A2070" s="336" t="s">
        <v>5527</v>
      </c>
      <c r="B2070" s="337" t="s">
        <v>5528</v>
      </c>
      <c r="C2070" s="311">
        <v>0</v>
      </c>
      <c r="D2070" s="312">
        <v>1.2</v>
      </c>
      <c r="E2070" s="311">
        <v>211</v>
      </c>
      <c r="F2070" s="312">
        <v>289.20000000000005</v>
      </c>
      <c r="G2070" s="304">
        <f t="shared" si="37"/>
        <v>211</v>
      </c>
      <c r="H2070" s="419">
        <v>290.40000000000003</v>
      </c>
    </row>
    <row r="2071" spans="1:8">
      <c r="A2071" s="336" t="s">
        <v>5531</v>
      </c>
      <c r="B2071" s="337" t="s">
        <v>5532</v>
      </c>
      <c r="C2071" s="311">
        <v>0</v>
      </c>
      <c r="D2071" s="312">
        <v>10.8</v>
      </c>
      <c r="E2071" s="311">
        <v>0</v>
      </c>
      <c r="F2071" s="312">
        <v>30</v>
      </c>
      <c r="G2071" s="304">
        <f t="shared" si="37"/>
        <v>0</v>
      </c>
      <c r="H2071" s="419">
        <v>40.799999999999997</v>
      </c>
    </row>
    <row r="2072" spans="1:8">
      <c r="A2072" s="336" t="s">
        <v>5533</v>
      </c>
      <c r="B2072" s="337" t="s">
        <v>5534</v>
      </c>
      <c r="C2072" s="311">
        <v>0</v>
      </c>
      <c r="D2072" s="312">
        <v>0</v>
      </c>
      <c r="E2072" s="311">
        <v>0</v>
      </c>
      <c r="F2072" s="312">
        <v>1</v>
      </c>
      <c r="G2072" s="304">
        <f t="shared" si="37"/>
        <v>0</v>
      </c>
      <c r="H2072" s="419">
        <v>1</v>
      </c>
    </row>
    <row r="2073" spans="1:8">
      <c r="A2073" s="307" t="s">
        <v>5535</v>
      </c>
      <c r="B2073" s="308" t="s">
        <v>5536</v>
      </c>
      <c r="C2073" s="311">
        <v>0</v>
      </c>
      <c r="D2073" s="312">
        <v>0</v>
      </c>
      <c r="E2073" s="311">
        <v>2</v>
      </c>
      <c r="F2073" s="312">
        <v>14.399999999999999</v>
      </c>
      <c r="G2073" s="304">
        <f t="shared" si="37"/>
        <v>2</v>
      </c>
      <c r="H2073" s="419">
        <v>14.399999999999999</v>
      </c>
    </row>
    <row r="2074" spans="1:8" ht="25.5">
      <c r="A2074" s="336" t="s">
        <v>5670</v>
      </c>
      <c r="B2074" s="337" t="s">
        <v>5671</v>
      </c>
      <c r="C2074" s="311">
        <v>0</v>
      </c>
      <c r="D2074" s="312">
        <v>0</v>
      </c>
      <c r="E2074" s="311">
        <v>0</v>
      </c>
      <c r="F2074" s="312">
        <v>3.5999999999999996</v>
      </c>
      <c r="G2074" s="304">
        <f t="shared" si="37"/>
        <v>0</v>
      </c>
      <c r="H2074" s="419">
        <v>3.5999999999999996</v>
      </c>
    </row>
    <row r="2075" spans="1:8" ht="25.5">
      <c r="A2075" s="336" t="s">
        <v>5537</v>
      </c>
      <c r="B2075" s="337" t="s">
        <v>5538</v>
      </c>
      <c r="C2075" s="311">
        <v>1574</v>
      </c>
      <c r="D2075" s="312">
        <v>439</v>
      </c>
      <c r="E2075" s="311">
        <v>27</v>
      </c>
      <c r="F2075" s="312">
        <v>2.4</v>
      </c>
      <c r="G2075" s="304">
        <f t="shared" si="37"/>
        <v>1601</v>
      </c>
      <c r="H2075" s="419">
        <v>441.4</v>
      </c>
    </row>
    <row r="2076" spans="1:8" ht="12.75" customHeight="1">
      <c r="A2076" s="336" t="s">
        <v>6040</v>
      </c>
      <c r="B2076" s="337" t="s">
        <v>6174</v>
      </c>
      <c r="C2076" s="311">
        <v>0</v>
      </c>
      <c r="D2076" s="312">
        <v>0</v>
      </c>
      <c r="E2076" s="311">
        <v>1</v>
      </c>
      <c r="F2076" s="312">
        <v>2.4</v>
      </c>
      <c r="G2076" s="304">
        <f t="shared" si="37"/>
        <v>1</v>
      </c>
      <c r="H2076" s="419">
        <v>2.4</v>
      </c>
    </row>
    <row r="2077" spans="1:8" ht="25.5">
      <c r="A2077" s="336" t="s">
        <v>5539</v>
      </c>
      <c r="B2077" s="337" t="s">
        <v>5540</v>
      </c>
      <c r="C2077" s="311">
        <v>0</v>
      </c>
      <c r="D2077" s="312">
        <v>0</v>
      </c>
      <c r="E2077" s="311">
        <v>105</v>
      </c>
      <c r="F2077" s="312">
        <v>246</v>
      </c>
      <c r="G2077" s="304">
        <f t="shared" si="37"/>
        <v>105</v>
      </c>
      <c r="H2077" s="419">
        <v>246</v>
      </c>
    </row>
    <row r="2078" spans="1:8" ht="25.5">
      <c r="A2078" s="336" t="s">
        <v>5541</v>
      </c>
      <c r="B2078" s="337" t="s">
        <v>5542</v>
      </c>
      <c r="C2078" s="311">
        <v>0</v>
      </c>
      <c r="D2078" s="312">
        <v>0</v>
      </c>
      <c r="E2078" s="311">
        <v>113</v>
      </c>
      <c r="F2078" s="312">
        <v>234</v>
      </c>
      <c r="G2078" s="304">
        <f t="shared" si="37"/>
        <v>113</v>
      </c>
      <c r="H2078" s="419">
        <v>234</v>
      </c>
    </row>
    <row r="2079" spans="1:8">
      <c r="A2079" s="336" t="s">
        <v>5543</v>
      </c>
      <c r="B2079" s="337" t="s">
        <v>5544</v>
      </c>
      <c r="C2079" s="311">
        <v>0</v>
      </c>
      <c r="D2079" s="312">
        <v>0</v>
      </c>
      <c r="E2079" s="311">
        <v>6</v>
      </c>
      <c r="F2079" s="312">
        <v>15.600000000000001</v>
      </c>
      <c r="G2079" s="304">
        <f t="shared" ref="G2079:G2093" si="38">C2079+E2079</f>
        <v>6</v>
      </c>
      <c r="H2079" s="419">
        <v>15.600000000000001</v>
      </c>
    </row>
    <row r="2080" spans="1:8" ht="25.5">
      <c r="A2080" s="336" t="s">
        <v>5545</v>
      </c>
      <c r="B2080" s="337" t="s">
        <v>5546</v>
      </c>
      <c r="C2080" s="311">
        <v>0</v>
      </c>
      <c r="D2080" s="312">
        <v>0</v>
      </c>
      <c r="E2080" s="311">
        <v>4</v>
      </c>
      <c r="F2080" s="312">
        <v>12</v>
      </c>
      <c r="G2080" s="304">
        <f t="shared" si="38"/>
        <v>4</v>
      </c>
      <c r="H2080" s="419">
        <v>12</v>
      </c>
    </row>
    <row r="2081" spans="1:8">
      <c r="A2081" s="336" t="s">
        <v>5547</v>
      </c>
      <c r="B2081" s="337" t="s">
        <v>5548</v>
      </c>
      <c r="C2081" s="311">
        <v>0</v>
      </c>
      <c r="D2081" s="312">
        <v>1.2</v>
      </c>
      <c r="E2081" s="311">
        <v>69</v>
      </c>
      <c r="F2081" s="312">
        <v>109.2</v>
      </c>
      <c r="G2081" s="304">
        <f t="shared" si="38"/>
        <v>69</v>
      </c>
      <c r="H2081" s="419">
        <v>110.4</v>
      </c>
    </row>
    <row r="2082" spans="1:8" ht="25.5">
      <c r="A2082" s="336" t="s">
        <v>5549</v>
      </c>
      <c r="B2082" s="337" t="s">
        <v>5550</v>
      </c>
      <c r="C2082" s="311">
        <v>5</v>
      </c>
      <c r="D2082" s="312">
        <v>25.200000000000003</v>
      </c>
      <c r="E2082" s="311">
        <v>1886</v>
      </c>
      <c r="F2082" s="312">
        <v>3883.2</v>
      </c>
      <c r="G2082" s="304">
        <f t="shared" si="38"/>
        <v>1891</v>
      </c>
      <c r="H2082" s="419">
        <v>3908.3999999999996</v>
      </c>
    </row>
    <row r="2083" spans="1:8">
      <c r="A2083" s="336" t="s">
        <v>5573</v>
      </c>
      <c r="B2083" s="337" t="s">
        <v>5936</v>
      </c>
      <c r="C2083" s="311">
        <v>0</v>
      </c>
      <c r="D2083" s="312">
        <v>1</v>
      </c>
      <c r="E2083" s="311">
        <v>89</v>
      </c>
      <c r="F2083" s="312">
        <v>86.4</v>
      </c>
      <c r="G2083" s="304">
        <f t="shared" si="38"/>
        <v>89</v>
      </c>
      <c r="H2083" s="419">
        <v>87.4</v>
      </c>
    </row>
    <row r="2084" spans="1:8" ht="25.5">
      <c r="A2084" s="336" t="s">
        <v>5575</v>
      </c>
      <c r="B2084" s="337" t="s">
        <v>5576</v>
      </c>
      <c r="C2084" s="311">
        <v>9</v>
      </c>
      <c r="D2084" s="312">
        <v>67.2</v>
      </c>
      <c r="E2084" s="311">
        <v>210</v>
      </c>
      <c r="F2084" s="312">
        <v>702</v>
      </c>
      <c r="G2084" s="304">
        <f t="shared" si="38"/>
        <v>219</v>
      </c>
      <c r="H2084" s="419">
        <v>769.2</v>
      </c>
    </row>
    <row r="2085" spans="1:8" ht="25.5">
      <c r="A2085" s="336" t="s">
        <v>5687</v>
      </c>
      <c r="B2085" s="337" t="s">
        <v>5688</v>
      </c>
      <c r="C2085" s="311">
        <v>0</v>
      </c>
      <c r="D2085" s="312">
        <v>0</v>
      </c>
      <c r="E2085" s="311">
        <v>1</v>
      </c>
      <c r="F2085" s="312">
        <v>1.2</v>
      </c>
      <c r="G2085" s="304">
        <f t="shared" si="38"/>
        <v>1</v>
      </c>
      <c r="H2085" s="419">
        <v>1.2</v>
      </c>
    </row>
    <row r="2086" spans="1:8" ht="25.5">
      <c r="A2086" s="336" t="s">
        <v>1879</v>
      </c>
      <c r="B2086" s="337" t="s">
        <v>6046</v>
      </c>
      <c r="C2086" s="498">
        <v>13</v>
      </c>
      <c r="D2086" s="499">
        <v>50.400000000000006</v>
      </c>
      <c r="E2086" s="311">
        <v>112</v>
      </c>
      <c r="F2086" s="312">
        <v>207.6</v>
      </c>
      <c r="G2086" s="304">
        <f t="shared" si="38"/>
        <v>125</v>
      </c>
      <c r="H2086" s="419">
        <v>258</v>
      </c>
    </row>
    <row r="2087" spans="1:8" ht="25.5">
      <c r="A2087" s="336" t="s">
        <v>1880</v>
      </c>
      <c r="B2087" s="337" t="s">
        <v>6047</v>
      </c>
      <c r="C2087" s="498">
        <v>13</v>
      </c>
      <c r="D2087" s="499">
        <v>44</v>
      </c>
      <c r="E2087" s="334">
        <v>111</v>
      </c>
      <c r="F2087" s="335">
        <v>150</v>
      </c>
      <c r="G2087" s="304">
        <f t="shared" ref="G2087:G2092" si="39">C2087+E2087</f>
        <v>124</v>
      </c>
      <c r="H2087" s="419">
        <v>194</v>
      </c>
    </row>
    <row r="2088" spans="1:8">
      <c r="A2088" s="336" t="s">
        <v>5476</v>
      </c>
      <c r="B2088" s="1380" t="s">
        <v>5477</v>
      </c>
      <c r="C2088" s="1421">
        <v>9</v>
      </c>
      <c r="D2088" s="1422"/>
      <c r="E2088" s="1423">
        <v>361</v>
      </c>
      <c r="F2088" s="1424"/>
      <c r="G2088" s="304">
        <f t="shared" si="39"/>
        <v>370</v>
      </c>
      <c r="H2088" s="419"/>
    </row>
    <row r="2089" spans="1:8" ht="25.5">
      <c r="A2089" s="336" t="s">
        <v>4275</v>
      </c>
      <c r="B2089" s="1380" t="s">
        <v>4711</v>
      </c>
      <c r="C2089" s="1421">
        <v>0</v>
      </c>
      <c r="D2089" s="1422"/>
      <c r="E2089" s="1423">
        <v>1</v>
      </c>
      <c r="F2089" s="1424"/>
      <c r="G2089" s="304">
        <f t="shared" si="39"/>
        <v>1</v>
      </c>
      <c r="H2089" s="419"/>
    </row>
    <row r="2090" spans="1:8">
      <c r="A2090" s="336" t="s">
        <v>4281</v>
      </c>
      <c r="B2090" s="1380" t="s">
        <v>7787</v>
      </c>
      <c r="C2090" s="1421">
        <v>0</v>
      </c>
      <c r="D2090" s="1422"/>
      <c r="E2090" s="1423">
        <v>1</v>
      </c>
      <c r="F2090" s="1424"/>
      <c r="G2090" s="304">
        <f t="shared" si="39"/>
        <v>1</v>
      </c>
      <c r="H2090" s="419"/>
    </row>
    <row r="2091" spans="1:8">
      <c r="A2091" s="336" t="s">
        <v>5482</v>
      </c>
      <c r="B2091" s="1380" t="s">
        <v>7302</v>
      </c>
      <c r="C2091" s="1421">
        <v>0</v>
      </c>
      <c r="D2091" s="1422"/>
      <c r="E2091" s="1423">
        <v>1</v>
      </c>
      <c r="F2091" s="1424"/>
      <c r="G2091" s="304">
        <f t="shared" si="39"/>
        <v>1</v>
      </c>
      <c r="H2091" s="419"/>
    </row>
    <row r="2092" spans="1:8" ht="26.25" thickBot="1">
      <c r="A2092" s="336" t="s">
        <v>5500</v>
      </c>
      <c r="B2092" s="1380" t="s">
        <v>6734</v>
      </c>
      <c r="C2092" s="1421">
        <v>1</v>
      </c>
      <c r="D2092" s="1422"/>
      <c r="E2092" s="1423">
        <v>0</v>
      </c>
      <c r="F2092" s="1424"/>
      <c r="G2092" s="304">
        <f t="shared" si="39"/>
        <v>1</v>
      </c>
      <c r="H2092" s="419"/>
    </row>
    <row r="2093" spans="1:8" ht="13.5" thickBot="1">
      <c r="A2093" s="625"/>
      <c r="B2093" s="627" t="s">
        <v>6175</v>
      </c>
      <c r="C2093" s="623">
        <v>2067</v>
      </c>
      <c r="D2093" s="834">
        <v>2730.1</v>
      </c>
      <c r="E2093" s="623">
        <v>6228</v>
      </c>
      <c r="F2093" s="834">
        <v>11412.399999999998</v>
      </c>
      <c r="G2093" s="1353">
        <f t="shared" si="38"/>
        <v>8295</v>
      </c>
      <c r="H2093" s="834">
        <v>14142.499999999998</v>
      </c>
    </row>
    <row r="2094" spans="1:8" ht="13.5" thickBot="1">
      <c r="A2094" s="500"/>
      <c r="B2094" s="488"/>
      <c r="C2094" s="489"/>
      <c r="D2094" s="490"/>
      <c r="E2094" s="491"/>
      <c r="F2094" s="492"/>
      <c r="G2094" s="493"/>
      <c r="H2094" s="494"/>
    </row>
    <row r="2095" spans="1:8" ht="13.5" thickBot="1">
      <c r="A2095" s="2084" t="s">
        <v>1467</v>
      </c>
      <c r="B2095" s="2085"/>
      <c r="C2095" s="2085"/>
      <c r="D2095" s="2085"/>
      <c r="E2095" s="2085"/>
      <c r="F2095" s="2085"/>
      <c r="G2095" s="2085"/>
      <c r="H2095" s="2086"/>
    </row>
    <row r="2096" spans="1:8" ht="25.5">
      <c r="A2096" s="318" t="s">
        <v>6069</v>
      </c>
      <c r="B2096" s="319" t="s">
        <v>1779</v>
      </c>
      <c r="C2096" s="311">
        <v>651</v>
      </c>
      <c r="D2096" s="312">
        <v>1626.9</v>
      </c>
      <c r="E2096" s="311">
        <v>0</v>
      </c>
      <c r="F2096" s="312">
        <v>18</v>
      </c>
      <c r="G2096" s="304">
        <f>C2096+E2096</f>
        <v>651</v>
      </c>
      <c r="H2096" s="419">
        <v>1644.9</v>
      </c>
    </row>
    <row r="2097" spans="1:8" ht="25.5">
      <c r="A2097" s="318" t="s">
        <v>6070</v>
      </c>
      <c r="B2097" s="319" t="s">
        <v>5583</v>
      </c>
      <c r="C2097" s="311">
        <v>1</v>
      </c>
      <c r="D2097" s="312">
        <v>1.2</v>
      </c>
      <c r="E2097" s="311">
        <v>0</v>
      </c>
      <c r="F2097" s="312">
        <v>1</v>
      </c>
      <c r="G2097" s="304">
        <f t="shared" ref="G2097:G2160" si="40">C2097+E2097</f>
        <v>1</v>
      </c>
      <c r="H2097" s="419">
        <v>2.2000000000000002</v>
      </c>
    </row>
    <row r="2098" spans="1:8" ht="25.5">
      <c r="A2098" s="318" t="s">
        <v>5373</v>
      </c>
      <c r="B2098" s="319" t="s">
        <v>5374</v>
      </c>
      <c r="C2098" s="311">
        <v>3367</v>
      </c>
      <c r="D2098" s="312">
        <v>4777.2</v>
      </c>
      <c r="E2098" s="311">
        <v>8</v>
      </c>
      <c r="F2098" s="312">
        <v>43.2</v>
      </c>
      <c r="G2098" s="304">
        <f t="shared" si="40"/>
        <v>3375</v>
      </c>
      <c r="H2098" s="419">
        <v>4820.3999999999996</v>
      </c>
    </row>
    <row r="2099" spans="1:8">
      <c r="A2099" s="318" t="s">
        <v>6176</v>
      </c>
      <c r="B2099" s="319" t="s">
        <v>6177</v>
      </c>
      <c r="C2099" s="311">
        <v>0</v>
      </c>
      <c r="D2099" s="312">
        <v>0</v>
      </c>
      <c r="E2099" s="311">
        <v>4</v>
      </c>
      <c r="F2099" s="312">
        <v>6</v>
      </c>
      <c r="G2099" s="304">
        <f t="shared" si="40"/>
        <v>4</v>
      </c>
      <c r="H2099" s="419">
        <v>6</v>
      </c>
    </row>
    <row r="2100" spans="1:8">
      <c r="A2100" s="318" t="s">
        <v>6178</v>
      </c>
      <c r="B2100" s="319" t="s">
        <v>6179</v>
      </c>
      <c r="C2100" s="311">
        <v>0</v>
      </c>
      <c r="D2100" s="312">
        <v>0</v>
      </c>
      <c r="E2100" s="311">
        <v>0</v>
      </c>
      <c r="F2100" s="312">
        <v>1</v>
      </c>
      <c r="G2100" s="304">
        <f t="shared" si="40"/>
        <v>0</v>
      </c>
      <c r="H2100" s="419">
        <v>1</v>
      </c>
    </row>
    <row r="2101" spans="1:8">
      <c r="A2101" s="318" t="s">
        <v>6180</v>
      </c>
      <c r="B2101" s="319" t="s">
        <v>6181</v>
      </c>
      <c r="C2101" s="311">
        <v>885</v>
      </c>
      <c r="D2101" s="312">
        <v>1172.3999999999999</v>
      </c>
      <c r="E2101" s="311">
        <v>61</v>
      </c>
      <c r="F2101" s="312">
        <v>96</v>
      </c>
      <c r="G2101" s="304">
        <f t="shared" si="40"/>
        <v>946</v>
      </c>
      <c r="H2101" s="419">
        <v>1268.3999999999999</v>
      </c>
    </row>
    <row r="2102" spans="1:8" ht="25.5">
      <c r="A2102" s="318" t="s">
        <v>5949</v>
      </c>
      <c r="B2102" s="319" t="s">
        <v>6182</v>
      </c>
      <c r="C2102" s="311">
        <v>0</v>
      </c>
      <c r="D2102" s="312">
        <v>0</v>
      </c>
      <c r="E2102" s="311">
        <v>0</v>
      </c>
      <c r="F2102" s="312">
        <v>1.2</v>
      </c>
      <c r="G2102" s="304">
        <f t="shared" si="40"/>
        <v>0</v>
      </c>
      <c r="H2102" s="419">
        <v>1.2</v>
      </c>
    </row>
    <row r="2103" spans="1:8">
      <c r="A2103" s="439" t="s">
        <v>5587</v>
      </c>
      <c r="B2103" s="319" t="s">
        <v>5588</v>
      </c>
      <c r="C2103" s="311">
        <v>81</v>
      </c>
      <c r="D2103" s="312">
        <v>396</v>
      </c>
      <c r="E2103" s="311">
        <v>8536</v>
      </c>
      <c r="F2103" s="312">
        <v>10250.4</v>
      </c>
      <c r="G2103" s="304">
        <f t="shared" si="40"/>
        <v>8617</v>
      </c>
      <c r="H2103" s="419">
        <v>10646.4</v>
      </c>
    </row>
    <row r="2104" spans="1:8">
      <c r="A2104" s="447" t="s">
        <v>6183</v>
      </c>
      <c r="B2104" s="355" t="s">
        <v>6184</v>
      </c>
      <c r="C2104" s="311">
        <v>1</v>
      </c>
      <c r="D2104" s="312">
        <v>0</v>
      </c>
      <c r="E2104" s="311">
        <v>0</v>
      </c>
      <c r="F2104" s="312">
        <v>1</v>
      </c>
      <c r="G2104" s="304">
        <f t="shared" si="40"/>
        <v>1</v>
      </c>
      <c r="H2104" s="419">
        <v>1</v>
      </c>
    </row>
    <row r="2105" spans="1:8">
      <c r="A2105" s="307" t="s">
        <v>6185</v>
      </c>
      <c r="B2105" s="308" t="s">
        <v>6186</v>
      </c>
      <c r="C2105" s="311">
        <v>1</v>
      </c>
      <c r="D2105" s="312">
        <v>0</v>
      </c>
      <c r="E2105" s="311">
        <v>0</v>
      </c>
      <c r="F2105" s="312">
        <v>1</v>
      </c>
      <c r="G2105" s="304">
        <f t="shared" si="40"/>
        <v>1</v>
      </c>
      <c r="H2105" s="419">
        <v>1</v>
      </c>
    </row>
    <row r="2106" spans="1:8">
      <c r="A2106" s="307" t="s">
        <v>5714</v>
      </c>
      <c r="B2106" s="308" t="s">
        <v>5590</v>
      </c>
      <c r="C2106" s="311">
        <v>0</v>
      </c>
      <c r="D2106" s="312">
        <v>0</v>
      </c>
      <c r="E2106" s="311">
        <v>0</v>
      </c>
      <c r="F2106" s="312">
        <v>1</v>
      </c>
      <c r="G2106" s="304">
        <f t="shared" si="40"/>
        <v>0</v>
      </c>
      <c r="H2106" s="419">
        <v>1</v>
      </c>
    </row>
    <row r="2107" spans="1:8">
      <c r="A2107" s="307" t="s">
        <v>6187</v>
      </c>
      <c r="B2107" s="308" t="s">
        <v>6188</v>
      </c>
      <c r="C2107" s="311">
        <v>0</v>
      </c>
      <c r="D2107" s="312">
        <v>0</v>
      </c>
      <c r="E2107" s="311">
        <v>0</v>
      </c>
      <c r="F2107" s="312">
        <v>1</v>
      </c>
      <c r="G2107" s="304">
        <f t="shared" si="40"/>
        <v>0</v>
      </c>
      <c r="H2107" s="419">
        <v>1</v>
      </c>
    </row>
    <row r="2108" spans="1:8">
      <c r="A2108" s="307" t="s">
        <v>5377</v>
      </c>
      <c r="B2108" s="308" t="s">
        <v>5378</v>
      </c>
      <c r="C2108" s="311">
        <v>7</v>
      </c>
      <c r="D2108" s="312">
        <v>34</v>
      </c>
      <c r="E2108" s="311">
        <v>17</v>
      </c>
      <c r="F2108" s="312">
        <v>27.599999999999998</v>
      </c>
      <c r="G2108" s="304">
        <f t="shared" si="40"/>
        <v>24</v>
      </c>
      <c r="H2108" s="419">
        <v>61.599999999999994</v>
      </c>
    </row>
    <row r="2109" spans="1:8">
      <c r="A2109" s="307" t="s">
        <v>5716</v>
      </c>
      <c r="B2109" s="308" t="s">
        <v>5717</v>
      </c>
      <c r="C2109" s="311">
        <v>28</v>
      </c>
      <c r="D2109" s="312">
        <v>163.9</v>
      </c>
      <c r="E2109" s="311">
        <v>275</v>
      </c>
      <c r="F2109" s="312">
        <v>411.6</v>
      </c>
      <c r="G2109" s="304">
        <f t="shared" si="40"/>
        <v>303</v>
      </c>
      <c r="H2109" s="419">
        <v>575.5</v>
      </c>
    </row>
    <row r="2110" spans="1:8">
      <c r="A2110" s="307" t="s">
        <v>5718</v>
      </c>
      <c r="B2110" s="308" t="s">
        <v>5719</v>
      </c>
      <c r="C2110" s="311">
        <v>31</v>
      </c>
      <c r="D2110" s="312">
        <v>75.900000000000006</v>
      </c>
      <c r="E2110" s="311">
        <v>146</v>
      </c>
      <c r="F2110" s="312">
        <v>273.59999999999997</v>
      </c>
      <c r="G2110" s="304">
        <f t="shared" si="40"/>
        <v>177</v>
      </c>
      <c r="H2110" s="419">
        <v>349.5</v>
      </c>
    </row>
    <row r="2111" spans="1:8">
      <c r="A2111" s="307" t="s">
        <v>5597</v>
      </c>
      <c r="B2111" s="308" t="s">
        <v>5598</v>
      </c>
      <c r="C2111" s="311">
        <v>0</v>
      </c>
      <c r="D2111" s="312">
        <v>0</v>
      </c>
      <c r="E2111" s="311">
        <v>0</v>
      </c>
      <c r="F2111" s="312">
        <v>1</v>
      </c>
      <c r="G2111" s="304">
        <f t="shared" si="40"/>
        <v>0</v>
      </c>
      <c r="H2111" s="419">
        <v>1</v>
      </c>
    </row>
    <row r="2112" spans="1:8">
      <c r="A2112" s="307" t="s">
        <v>5385</v>
      </c>
      <c r="B2112" s="308" t="s">
        <v>5386</v>
      </c>
      <c r="C2112" s="311">
        <v>361</v>
      </c>
      <c r="D2112" s="312">
        <v>564</v>
      </c>
      <c r="E2112" s="311">
        <v>613</v>
      </c>
      <c r="F2112" s="312">
        <v>553.19999999999993</v>
      </c>
      <c r="G2112" s="304">
        <f t="shared" si="40"/>
        <v>974</v>
      </c>
      <c r="H2112" s="419">
        <v>1117.1999999999998</v>
      </c>
    </row>
    <row r="2113" spans="1:8">
      <c r="A2113" s="307" t="s">
        <v>6189</v>
      </c>
      <c r="B2113" s="308" t="s">
        <v>5854</v>
      </c>
      <c r="C2113" s="311">
        <v>0</v>
      </c>
      <c r="D2113" s="312">
        <v>0</v>
      </c>
      <c r="E2113" s="311">
        <v>0</v>
      </c>
      <c r="F2113" s="312">
        <v>1</v>
      </c>
      <c r="G2113" s="304">
        <f t="shared" si="40"/>
        <v>0</v>
      </c>
      <c r="H2113" s="419">
        <v>1</v>
      </c>
    </row>
    <row r="2114" spans="1:8">
      <c r="A2114" s="307" t="s">
        <v>5603</v>
      </c>
      <c r="B2114" s="308" t="s">
        <v>5604</v>
      </c>
      <c r="C2114" s="311">
        <v>0</v>
      </c>
      <c r="D2114" s="312">
        <v>0</v>
      </c>
      <c r="E2114" s="311">
        <v>0</v>
      </c>
      <c r="F2114" s="312">
        <v>1</v>
      </c>
      <c r="G2114" s="304">
        <f t="shared" si="40"/>
        <v>0</v>
      </c>
      <c r="H2114" s="419">
        <v>1</v>
      </c>
    </row>
    <row r="2115" spans="1:8">
      <c r="A2115" s="318" t="s">
        <v>6190</v>
      </c>
      <c r="B2115" s="319" t="s">
        <v>6049</v>
      </c>
      <c r="C2115" s="311">
        <v>0</v>
      </c>
      <c r="D2115" s="312">
        <v>0</v>
      </c>
      <c r="E2115" s="311">
        <v>0</v>
      </c>
      <c r="F2115" s="312">
        <v>1</v>
      </c>
      <c r="G2115" s="304">
        <f t="shared" si="40"/>
        <v>0</v>
      </c>
      <c r="H2115" s="419">
        <v>1</v>
      </c>
    </row>
    <row r="2116" spans="1:8" ht="25.5">
      <c r="A2116" s="318" t="s">
        <v>6191</v>
      </c>
      <c r="B2116" s="319" t="s">
        <v>6192</v>
      </c>
      <c r="C2116" s="311">
        <v>0</v>
      </c>
      <c r="D2116" s="312">
        <v>0</v>
      </c>
      <c r="E2116" s="311">
        <v>0</v>
      </c>
      <c r="F2116" s="312">
        <v>1</v>
      </c>
      <c r="G2116" s="304">
        <f t="shared" si="40"/>
        <v>0</v>
      </c>
      <c r="H2116" s="419">
        <v>1</v>
      </c>
    </row>
    <row r="2117" spans="1:8">
      <c r="A2117" s="318" t="s">
        <v>5415</v>
      </c>
      <c r="B2117" s="319" t="s">
        <v>5416</v>
      </c>
      <c r="C2117" s="311">
        <v>5</v>
      </c>
      <c r="D2117" s="312">
        <v>3.5999999999999996</v>
      </c>
      <c r="E2117" s="311">
        <v>591</v>
      </c>
      <c r="F2117" s="312">
        <v>631.20000000000005</v>
      </c>
      <c r="G2117" s="304">
        <f t="shared" si="40"/>
        <v>596</v>
      </c>
      <c r="H2117" s="419">
        <v>634.80000000000007</v>
      </c>
    </row>
    <row r="2118" spans="1:8">
      <c r="A2118" s="318" t="s">
        <v>5422</v>
      </c>
      <c r="B2118" s="319" t="s">
        <v>5423</v>
      </c>
      <c r="C2118" s="311">
        <v>5400</v>
      </c>
      <c r="D2118" s="312">
        <v>9300.5</v>
      </c>
      <c r="E2118" s="311">
        <v>8746</v>
      </c>
      <c r="F2118" s="312">
        <v>10590</v>
      </c>
      <c r="G2118" s="304">
        <f t="shared" si="40"/>
        <v>14146</v>
      </c>
      <c r="H2118" s="419">
        <v>19890.5</v>
      </c>
    </row>
    <row r="2119" spans="1:8" ht="25.5">
      <c r="A2119" s="318" t="s">
        <v>5768</v>
      </c>
      <c r="B2119" s="319" t="s">
        <v>5621</v>
      </c>
      <c r="C2119" s="311">
        <v>342</v>
      </c>
      <c r="D2119" s="312">
        <v>548.9</v>
      </c>
      <c r="E2119" s="311">
        <v>5007</v>
      </c>
      <c r="F2119" s="312">
        <v>5421.6</v>
      </c>
      <c r="G2119" s="304">
        <f t="shared" si="40"/>
        <v>5349</v>
      </c>
      <c r="H2119" s="419">
        <v>5970.5</v>
      </c>
    </row>
    <row r="2120" spans="1:8">
      <c r="A2120" s="318" t="s">
        <v>5430</v>
      </c>
      <c r="B2120" s="319" t="s">
        <v>5431</v>
      </c>
      <c r="C2120" s="311">
        <v>26</v>
      </c>
      <c r="D2120" s="312">
        <v>75.900000000000006</v>
      </c>
      <c r="E2120" s="311">
        <v>254</v>
      </c>
      <c r="F2120" s="312">
        <v>1290</v>
      </c>
      <c r="G2120" s="304">
        <f t="shared" si="40"/>
        <v>280</v>
      </c>
      <c r="H2120" s="419">
        <v>1365.9</v>
      </c>
    </row>
    <row r="2121" spans="1:8" ht="25.5">
      <c r="A2121" s="318" t="s">
        <v>3112</v>
      </c>
      <c r="B2121" s="319" t="s">
        <v>3108</v>
      </c>
      <c r="C2121" s="311">
        <v>0</v>
      </c>
      <c r="D2121" s="312">
        <v>0</v>
      </c>
      <c r="E2121" s="311">
        <v>0</v>
      </c>
      <c r="F2121" s="312">
        <v>9.6</v>
      </c>
      <c r="G2121" s="304">
        <f t="shared" si="40"/>
        <v>0</v>
      </c>
      <c r="H2121" s="419">
        <v>9.6</v>
      </c>
    </row>
    <row r="2122" spans="1:8">
      <c r="A2122" s="307" t="s">
        <v>6023</v>
      </c>
      <c r="B2122" s="308" t="s">
        <v>6024</v>
      </c>
      <c r="C2122" s="311">
        <v>0</v>
      </c>
      <c r="D2122" s="312">
        <v>0</v>
      </c>
      <c r="E2122" s="311">
        <v>0</v>
      </c>
      <c r="F2122" s="312">
        <v>1</v>
      </c>
      <c r="G2122" s="304">
        <f t="shared" si="40"/>
        <v>0</v>
      </c>
      <c r="H2122" s="419">
        <v>1</v>
      </c>
    </row>
    <row r="2123" spans="1:8">
      <c r="A2123" s="318" t="s">
        <v>5472</v>
      </c>
      <c r="B2123" s="319" t="s">
        <v>5473</v>
      </c>
      <c r="C2123" s="311">
        <v>0</v>
      </c>
      <c r="D2123" s="312">
        <v>0</v>
      </c>
      <c r="E2123" s="311">
        <v>10</v>
      </c>
      <c r="F2123" s="312">
        <v>7.1999999999999993</v>
      </c>
      <c r="G2123" s="304">
        <f t="shared" si="40"/>
        <v>10</v>
      </c>
      <c r="H2123" s="419">
        <v>7.1999999999999993</v>
      </c>
    </row>
    <row r="2124" spans="1:8">
      <c r="A2124" s="318" t="s">
        <v>5474</v>
      </c>
      <c r="B2124" s="319" t="s">
        <v>5475</v>
      </c>
      <c r="C2124" s="311">
        <v>0</v>
      </c>
      <c r="D2124" s="312">
        <v>0</v>
      </c>
      <c r="E2124" s="311">
        <v>2</v>
      </c>
      <c r="F2124" s="312">
        <v>21.6</v>
      </c>
      <c r="G2124" s="304">
        <f t="shared" si="40"/>
        <v>2</v>
      </c>
      <c r="H2124" s="419">
        <v>21.6</v>
      </c>
    </row>
    <row r="2125" spans="1:8" ht="25.5">
      <c r="A2125" s="318" t="s">
        <v>6098</v>
      </c>
      <c r="B2125" s="319" t="s">
        <v>6099</v>
      </c>
      <c r="C2125" s="311">
        <v>0</v>
      </c>
      <c r="D2125" s="312">
        <v>0</v>
      </c>
      <c r="E2125" s="311">
        <v>0</v>
      </c>
      <c r="F2125" s="312">
        <v>4.8</v>
      </c>
      <c r="G2125" s="304">
        <f t="shared" si="40"/>
        <v>0</v>
      </c>
      <c r="H2125" s="419">
        <v>4.8</v>
      </c>
    </row>
    <row r="2126" spans="1:8">
      <c r="A2126" s="318" t="s">
        <v>6100</v>
      </c>
      <c r="B2126" s="319" t="s">
        <v>6101</v>
      </c>
      <c r="C2126" s="311">
        <v>0</v>
      </c>
      <c r="D2126" s="312">
        <v>0</v>
      </c>
      <c r="E2126" s="311">
        <v>0</v>
      </c>
      <c r="F2126" s="312">
        <v>1.2</v>
      </c>
      <c r="G2126" s="304">
        <f t="shared" si="40"/>
        <v>0</v>
      </c>
      <c r="H2126" s="419">
        <v>1.2</v>
      </c>
    </row>
    <row r="2127" spans="1:8">
      <c r="A2127" s="318" t="s">
        <v>6102</v>
      </c>
      <c r="B2127" s="319" t="s">
        <v>6103</v>
      </c>
      <c r="C2127" s="311">
        <v>0</v>
      </c>
      <c r="D2127" s="312">
        <v>0</v>
      </c>
      <c r="E2127" s="311">
        <v>0</v>
      </c>
      <c r="F2127" s="312">
        <v>3.5999999999999996</v>
      </c>
      <c r="G2127" s="304">
        <f t="shared" si="40"/>
        <v>0</v>
      </c>
      <c r="H2127" s="419">
        <v>3.5999999999999996</v>
      </c>
    </row>
    <row r="2128" spans="1:8">
      <c r="A2128" s="307" t="s">
        <v>5476</v>
      </c>
      <c r="B2128" s="308" t="s">
        <v>5781</v>
      </c>
      <c r="C2128" s="311">
        <v>2018</v>
      </c>
      <c r="D2128" s="312">
        <v>4407.7</v>
      </c>
      <c r="E2128" s="311">
        <v>2879</v>
      </c>
      <c r="F2128" s="312">
        <v>3294</v>
      </c>
      <c r="G2128" s="304">
        <f t="shared" si="40"/>
        <v>4897</v>
      </c>
      <c r="H2128" s="419">
        <v>7701.7</v>
      </c>
    </row>
    <row r="2129" spans="1:8">
      <c r="A2129" s="332" t="s">
        <v>6106</v>
      </c>
      <c r="B2129" s="352" t="s">
        <v>6107</v>
      </c>
      <c r="C2129" s="311">
        <v>0</v>
      </c>
      <c r="D2129" s="312">
        <v>2.4</v>
      </c>
      <c r="E2129" s="311">
        <v>5</v>
      </c>
      <c r="F2129" s="312">
        <v>1</v>
      </c>
      <c r="G2129" s="304">
        <f t="shared" si="40"/>
        <v>5</v>
      </c>
      <c r="H2129" s="419">
        <v>3.4</v>
      </c>
    </row>
    <row r="2130" spans="1:8" ht="25.5">
      <c r="A2130" s="318" t="s">
        <v>6193</v>
      </c>
      <c r="B2130" s="319" t="s">
        <v>6194</v>
      </c>
      <c r="C2130" s="311">
        <v>0</v>
      </c>
      <c r="D2130" s="312">
        <v>0</v>
      </c>
      <c r="E2130" s="311">
        <v>0</v>
      </c>
      <c r="F2130" s="312">
        <v>1</v>
      </c>
      <c r="G2130" s="304">
        <f t="shared" si="40"/>
        <v>0</v>
      </c>
      <c r="H2130" s="419">
        <v>1</v>
      </c>
    </row>
    <row r="2131" spans="1:8" ht="25.5">
      <c r="A2131" s="318" t="s">
        <v>6109</v>
      </c>
      <c r="B2131" s="319" t="s">
        <v>5479</v>
      </c>
      <c r="C2131" s="311">
        <v>0</v>
      </c>
      <c r="D2131" s="312">
        <v>1.1000000000000001</v>
      </c>
      <c r="E2131" s="311">
        <v>9</v>
      </c>
      <c r="F2131" s="312">
        <v>6</v>
      </c>
      <c r="G2131" s="304">
        <f t="shared" si="40"/>
        <v>9</v>
      </c>
      <c r="H2131" s="419">
        <v>7.1</v>
      </c>
    </row>
    <row r="2132" spans="1:8">
      <c r="A2132" s="318" t="s">
        <v>5649</v>
      </c>
      <c r="B2132" s="319" t="s">
        <v>5650</v>
      </c>
      <c r="C2132" s="311">
        <v>882</v>
      </c>
      <c r="D2132" s="312">
        <v>1197.9000000000001</v>
      </c>
      <c r="E2132" s="311">
        <v>61</v>
      </c>
      <c r="F2132" s="312">
        <v>100.80000000000001</v>
      </c>
      <c r="G2132" s="304">
        <f t="shared" si="40"/>
        <v>943</v>
      </c>
      <c r="H2132" s="419">
        <v>1298.7</v>
      </c>
    </row>
    <row r="2133" spans="1:8" ht="13.5" customHeight="1">
      <c r="A2133" s="307" t="s">
        <v>5482</v>
      </c>
      <c r="B2133" s="308" t="s">
        <v>5483</v>
      </c>
      <c r="C2133" s="311">
        <v>0</v>
      </c>
      <c r="D2133" s="312">
        <v>0</v>
      </c>
      <c r="E2133" s="311">
        <v>0</v>
      </c>
      <c r="F2133" s="312">
        <v>14.399999999999999</v>
      </c>
      <c r="G2133" s="304">
        <f t="shared" si="40"/>
        <v>0</v>
      </c>
      <c r="H2133" s="419">
        <v>14.399999999999999</v>
      </c>
    </row>
    <row r="2134" spans="1:8" ht="25.5">
      <c r="A2134" s="318" t="s">
        <v>6115</v>
      </c>
      <c r="B2134" s="319" t="s">
        <v>6116</v>
      </c>
      <c r="C2134" s="311">
        <v>0</v>
      </c>
      <c r="D2134" s="312">
        <v>0</v>
      </c>
      <c r="E2134" s="311">
        <v>0</v>
      </c>
      <c r="F2134" s="312">
        <v>1</v>
      </c>
      <c r="G2134" s="304">
        <f t="shared" si="40"/>
        <v>0</v>
      </c>
      <c r="H2134" s="419">
        <v>1</v>
      </c>
    </row>
    <row r="2135" spans="1:8" ht="25.5">
      <c r="A2135" s="318" t="s">
        <v>6119</v>
      </c>
      <c r="B2135" s="319" t="s">
        <v>6195</v>
      </c>
      <c r="C2135" s="311">
        <v>0</v>
      </c>
      <c r="D2135" s="312">
        <v>0</v>
      </c>
      <c r="E2135" s="311">
        <v>0</v>
      </c>
      <c r="F2135" s="312">
        <v>1</v>
      </c>
      <c r="G2135" s="304">
        <f t="shared" si="40"/>
        <v>0</v>
      </c>
      <c r="H2135" s="419">
        <v>1</v>
      </c>
    </row>
    <row r="2136" spans="1:8">
      <c r="A2136" s="318" t="s">
        <v>5660</v>
      </c>
      <c r="B2136" s="319" t="s">
        <v>5487</v>
      </c>
      <c r="C2136" s="311">
        <v>4</v>
      </c>
      <c r="D2136" s="312">
        <v>2.4</v>
      </c>
      <c r="E2136" s="311">
        <v>16</v>
      </c>
      <c r="F2136" s="312">
        <v>75.600000000000009</v>
      </c>
      <c r="G2136" s="304">
        <f t="shared" si="40"/>
        <v>20</v>
      </c>
      <c r="H2136" s="419">
        <v>78.000000000000014</v>
      </c>
    </row>
    <row r="2137" spans="1:8">
      <c r="A2137" s="318" t="s">
        <v>5494</v>
      </c>
      <c r="B2137" s="319" t="s">
        <v>5495</v>
      </c>
      <c r="C2137" s="311">
        <v>0</v>
      </c>
      <c r="D2137" s="312">
        <v>0</v>
      </c>
      <c r="E2137" s="311">
        <v>0</v>
      </c>
      <c r="F2137" s="312">
        <v>1</v>
      </c>
      <c r="G2137" s="304">
        <f t="shared" si="40"/>
        <v>0</v>
      </c>
      <c r="H2137" s="419">
        <v>1</v>
      </c>
    </row>
    <row r="2138" spans="1:8">
      <c r="A2138" s="318" t="s">
        <v>6137</v>
      </c>
      <c r="B2138" s="319" t="s">
        <v>6196</v>
      </c>
      <c r="C2138" s="311">
        <v>0</v>
      </c>
      <c r="D2138" s="312">
        <v>0</v>
      </c>
      <c r="E2138" s="311">
        <v>0</v>
      </c>
      <c r="F2138" s="312">
        <v>1</v>
      </c>
      <c r="G2138" s="304">
        <f t="shared" si="40"/>
        <v>0</v>
      </c>
      <c r="H2138" s="419">
        <v>1</v>
      </c>
    </row>
    <row r="2139" spans="1:8" ht="25.5">
      <c r="A2139" s="478" t="s">
        <v>5500</v>
      </c>
      <c r="B2139" s="411" t="s">
        <v>5501</v>
      </c>
      <c r="C2139" s="311">
        <v>18</v>
      </c>
      <c r="D2139" s="312">
        <v>14</v>
      </c>
      <c r="E2139" s="311">
        <v>24</v>
      </c>
      <c r="F2139" s="312">
        <v>26.4</v>
      </c>
      <c r="G2139" s="304">
        <f t="shared" si="40"/>
        <v>42</v>
      </c>
      <c r="H2139" s="419">
        <v>40.4</v>
      </c>
    </row>
    <row r="2140" spans="1:8" ht="25.5">
      <c r="A2140" s="318" t="s">
        <v>5502</v>
      </c>
      <c r="B2140" s="319" t="s">
        <v>5503</v>
      </c>
      <c r="C2140" s="311">
        <v>165</v>
      </c>
      <c r="D2140" s="312">
        <v>278.39999999999998</v>
      </c>
      <c r="E2140" s="311">
        <v>61</v>
      </c>
      <c r="F2140" s="312">
        <v>34.799999999999997</v>
      </c>
      <c r="G2140" s="304">
        <f t="shared" si="40"/>
        <v>226</v>
      </c>
      <c r="H2140" s="419">
        <v>313.2</v>
      </c>
    </row>
    <row r="2141" spans="1:8" ht="25.5">
      <c r="A2141" s="318" t="s">
        <v>5504</v>
      </c>
      <c r="B2141" s="319" t="s">
        <v>6197</v>
      </c>
      <c r="C2141" s="311">
        <v>1</v>
      </c>
      <c r="D2141" s="312">
        <v>1.2</v>
      </c>
      <c r="E2141" s="311">
        <v>0</v>
      </c>
      <c r="F2141" s="312">
        <v>1</v>
      </c>
      <c r="G2141" s="304">
        <f t="shared" si="40"/>
        <v>1</v>
      </c>
      <c r="H2141" s="419">
        <v>2.2000000000000002</v>
      </c>
    </row>
    <row r="2142" spans="1:8" ht="25.5">
      <c r="A2142" s="318" t="s">
        <v>5508</v>
      </c>
      <c r="B2142" s="319" t="s">
        <v>5509</v>
      </c>
      <c r="C2142" s="311">
        <v>15</v>
      </c>
      <c r="D2142" s="312">
        <v>24</v>
      </c>
      <c r="E2142" s="311">
        <v>0</v>
      </c>
      <c r="F2142" s="312">
        <v>1</v>
      </c>
      <c r="G2142" s="304">
        <f t="shared" si="40"/>
        <v>15</v>
      </c>
      <c r="H2142" s="419">
        <v>25</v>
      </c>
    </row>
    <row r="2143" spans="1:8" ht="25.5">
      <c r="A2143" s="318" t="s">
        <v>6198</v>
      </c>
      <c r="B2143" s="319" t="s">
        <v>6199</v>
      </c>
      <c r="C2143" s="311">
        <v>0</v>
      </c>
      <c r="D2143" s="312">
        <v>0</v>
      </c>
      <c r="E2143" s="311">
        <v>0</v>
      </c>
      <c r="F2143" s="312">
        <v>1</v>
      </c>
      <c r="G2143" s="304">
        <f t="shared" si="40"/>
        <v>0</v>
      </c>
      <c r="H2143" s="419">
        <v>1</v>
      </c>
    </row>
    <row r="2144" spans="1:8" ht="25.5">
      <c r="A2144" s="318" t="s">
        <v>5510</v>
      </c>
      <c r="B2144" s="319" t="s">
        <v>5511</v>
      </c>
      <c r="C2144" s="311">
        <v>0</v>
      </c>
      <c r="D2144" s="312">
        <v>0</v>
      </c>
      <c r="E2144" s="311">
        <v>0</v>
      </c>
      <c r="F2144" s="312">
        <v>1</v>
      </c>
      <c r="G2144" s="304">
        <f t="shared" si="40"/>
        <v>0</v>
      </c>
      <c r="H2144" s="419">
        <v>1</v>
      </c>
    </row>
    <row r="2145" spans="1:8" ht="25.5">
      <c r="A2145" s="307" t="s">
        <v>5512</v>
      </c>
      <c r="B2145" s="308" t="s">
        <v>5513</v>
      </c>
      <c r="C2145" s="311">
        <v>43</v>
      </c>
      <c r="D2145" s="312">
        <v>12.1</v>
      </c>
      <c r="E2145" s="311">
        <v>1696</v>
      </c>
      <c r="F2145" s="312">
        <v>1657.1999999999998</v>
      </c>
      <c r="G2145" s="304">
        <f t="shared" si="40"/>
        <v>1739</v>
      </c>
      <c r="H2145" s="419">
        <v>1669.2999999999997</v>
      </c>
    </row>
    <row r="2146" spans="1:8" ht="25.5">
      <c r="A2146" s="318" t="s">
        <v>5514</v>
      </c>
      <c r="B2146" s="319" t="s">
        <v>5515</v>
      </c>
      <c r="C2146" s="311">
        <v>16</v>
      </c>
      <c r="D2146" s="312">
        <v>6</v>
      </c>
      <c r="E2146" s="311">
        <v>1381</v>
      </c>
      <c r="F2146" s="312">
        <v>1402.8</v>
      </c>
      <c r="G2146" s="304">
        <f t="shared" si="40"/>
        <v>1397</v>
      </c>
      <c r="H2146" s="419">
        <v>1408.8</v>
      </c>
    </row>
    <row r="2147" spans="1:8" ht="25.5">
      <c r="A2147" s="318" t="s">
        <v>5516</v>
      </c>
      <c r="B2147" s="319" t="s">
        <v>5517</v>
      </c>
      <c r="C2147" s="311">
        <v>1</v>
      </c>
      <c r="D2147" s="312">
        <v>0</v>
      </c>
      <c r="E2147" s="311">
        <v>0</v>
      </c>
      <c r="F2147" s="312">
        <v>1</v>
      </c>
      <c r="G2147" s="304">
        <f t="shared" si="40"/>
        <v>1</v>
      </c>
      <c r="H2147" s="419">
        <v>1</v>
      </c>
    </row>
    <row r="2148" spans="1:8" ht="25.5">
      <c r="A2148" s="307" t="s">
        <v>5520</v>
      </c>
      <c r="B2148" s="308" t="s">
        <v>5521</v>
      </c>
      <c r="C2148" s="311">
        <v>2</v>
      </c>
      <c r="D2148" s="312">
        <v>2.4</v>
      </c>
      <c r="E2148" s="311">
        <v>364</v>
      </c>
      <c r="F2148" s="312">
        <v>346.79999999999995</v>
      </c>
      <c r="G2148" s="304">
        <f t="shared" si="40"/>
        <v>366</v>
      </c>
      <c r="H2148" s="419">
        <v>349.19999999999993</v>
      </c>
    </row>
    <row r="2149" spans="1:8" ht="25.5">
      <c r="A2149" s="307" t="s">
        <v>5522</v>
      </c>
      <c r="B2149" s="308" t="s">
        <v>5523</v>
      </c>
      <c r="C2149" s="311">
        <v>1</v>
      </c>
      <c r="D2149" s="312">
        <v>0</v>
      </c>
      <c r="E2149" s="311">
        <v>256</v>
      </c>
      <c r="F2149" s="312">
        <v>258</v>
      </c>
      <c r="G2149" s="304">
        <f t="shared" si="40"/>
        <v>257</v>
      </c>
      <c r="H2149" s="419">
        <v>258</v>
      </c>
    </row>
    <row r="2150" spans="1:8" ht="25.5">
      <c r="A2150" s="318" t="s">
        <v>2740</v>
      </c>
      <c r="B2150" s="319" t="s">
        <v>5524</v>
      </c>
      <c r="C2150" s="311">
        <v>6</v>
      </c>
      <c r="D2150" s="312">
        <v>1.2</v>
      </c>
      <c r="E2150" s="311">
        <v>75</v>
      </c>
      <c r="F2150" s="312">
        <v>61.2</v>
      </c>
      <c r="G2150" s="304">
        <f t="shared" si="40"/>
        <v>81</v>
      </c>
      <c r="H2150" s="419">
        <v>62.400000000000006</v>
      </c>
    </row>
    <row r="2151" spans="1:8" ht="25.5">
      <c r="A2151" s="307" t="s">
        <v>5527</v>
      </c>
      <c r="B2151" s="308" t="s">
        <v>5528</v>
      </c>
      <c r="C2151" s="311">
        <v>0</v>
      </c>
      <c r="D2151" s="312">
        <v>0</v>
      </c>
      <c r="E2151" s="311">
        <v>1</v>
      </c>
      <c r="F2151" s="312">
        <v>1</v>
      </c>
      <c r="G2151" s="304">
        <f t="shared" si="40"/>
        <v>1</v>
      </c>
      <c r="H2151" s="419">
        <v>1</v>
      </c>
    </row>
    <row r="2152" spans="1:8">
      <c r="A2152" s="307" t="s">
        <v>5531</v>
      </c>
      <c r="B2152" s="308" t="s">
        <v>5532</v>
      </c>
      <c r="C2152" s="311">
        <v>0</v>
      </c>
      <c r="D2152" s="312">
        <v>0</v>
      </c>
      <c r="E2152" s="311">
        <v>1</v>
      </c>
      <c r="F2152" s="312">
        <v>1.2</v>
      </c>
      <c r="G2152" s="304">
        <f t="shared" si="40"/>
        <v>1</v>
      </c>
      <c r="H2152" s="419">
        <v>1.2</v>
      </c>
    </row>
    <row r="2153" spans="1:8" ht="25.5">
      <c r="A2153" s="307" t="s">
        <v>5537</v>
      </c>
      <c r="B2153" s="308" t="s">
        <v>5538</v>
      </c>
      <c r="C2153" s="311">
        <v>0</v>
      </c>
      <c r="D2153" s="312">
        <v>4.8</v>
      </c>
      <c r="E2153" s="311">
        <v>14</v>
      </c>
      <c r="F2153" s="312">
        <v>7.1999999999999993</v>
      </c>
      <c r="G2153" s="304">
        <f t="shared" si="40"/>
        <v>14</v>
      </c>
      <c r="H2153" s="419">
        <v>12</v>
      </c>
    </row>
    <row r="2154" spans="1:8" ht="25.5">
      <c r="A2154" s="307" t="s">
        <v>5539</v>
      </c>
      <c r="B2154" s="308" t="s">
        <v>5540</v>
      </c>
      <c r="C2154" s="311">
        <v>0</v>
      </c>
      <c r="D2154" s="312">
        <v>0</v>
      </c>
      <c r="E2154" s="311">
        <v>0</v>
      </c>
      <c r="F2154" s="312">
        <v>1.2</v>
      </c>
      <c r="G2154" s="304">
        <f t="shared" si="40"/>
        <v>0</v>
      </c>
      <c r="H2154" s="419">
        <v>1.2</v>
      </c>
    </row>
    <row r="2155" spans="1:8" ht="25.5">
      <c r="A2155" s="318" t="s">
        <v>5541</v>
      </c>
      <c r="B2155" s="319" t="s">
        <v>5542</v>
      </c>
      <c r="C2155" s="311">
        <v>45</v>
      </c>
      <c r="D2155" s="312">
        <v>127.2</v>
      </c>
      <c r="E2155" s="311">
        <v>790</v>
      </c>
      <c r="F2155" s="312">
        <v>1047.5999999999999</v>
      </c>
      <c r="G2155" s="304">
        <f t="shared" si="40"/>
        <v>835</v>
      </c>
      <c r="H2155" s="419">
        <v>1174.8</v>
      </c>
    </row>
    <row r="2156" spans="1:8">
      <c r="A2156" s="318" t="s">
        <v>5543</v>
      </c>
      <c r="B2156" s="319" t="s">
        <v>5544</v>
      </c>
      <c r="C2156" s="311">
        <v>9</v>
      </c>
      <c r="D2156" s="312">
        <v>5.5</v>
      </c>
      <c r="E2156" s="311">
        <v>22</v>
      </c>
      <c r="F2156" s="312">
        <v>31.200000000000003</v>
      </c>
      <c r="G2156" s="304">
        <f t="shared" si="40"/>
        <v>31</v>
      </c>
      <c r="H2156" s="419">
        <v>36.700000000000003</v>
      </c>
    </row>
    <row r="2157" spans="1:8">
      <c r="A2157" s="307" t="s">
        <v>5675</v>
      </c>
      <c r="B2157" s="308" t="s">
        <v>5793</v>
      </c>
      <c r="C2157" s="311">
        <v>1</v>
      </c>
      <c r="D2157" s="312">
        <v>1.2</v>
      </c>
      <c r="E2157" s="311">
        <v>0</v>
      </c>
      <c r="F2157" s="312">
        <v>1</v>
      </c>
      <c r="G2157" s="304">
        <f t="shared" si="40"/>
        <v>1</v>
      </c>
      <c r="H2157" s="419">
        <v>2.2000000000000002</v>
      </c>
    </row>
    <row r="2158" spans="1:8" ht="25.5">
      <c r="A2158" s="307" t="s">
        <v>5545</v>
      </c>
      <c r="B2158" s="411" t="s">
        <v>5546</v>
      </c>
      <c r="C2158" s="311">
        <v>0</v>
      </c>
      <c r="D2158" s="312">
        <v>0</v>
      </c>
      <c r="E2158" s="311">
        <v>0</v>
      </c>
      <c r="F2158" s="312">
        <v>2.4</v>
      </c>
      <c r="G2158" s="304">
        <f t="shared" si="40"/>
        <v>0</v>
      </c>
      <c r="H2158" s="419">
        <v>2.4</v>
      </c>
    </row>
    <row r="2159" spans="1:8">
      <c r="A2159" s="307" t="s">
        <v>5547</v>
      </c>
      <c r="B2159" s="308" t="s">
        <v>5548</v>
      </c>
      <c r="C2159" s="311">
        <v>0</v>
      </c>
      <c r="D2159" s="312">
        <v>0</v>
      </c>
      <c r="E2159" s="311">
        <v>0</v>
      </c>
      <c r="F2159" s="312">
        <v>1</v>
      </c>
      <c r="G2159" s="304">
        <f t="shared" si="40"/>
        <v>0</v>
      </c>
      <c r="H2159" s="419">
        <v>1</v>
      </c>
    </row>
    <row r="2160" spans="1:8" ht="25.5">
      <c r="A2160" s="307" t="s">
        <v>5549</v>
      </c>
      <c r="B2160" s="308" t="s">
        <v>5550</v>
      </c>
      <c r="C2160" s="311">
        <v>129</v>
      </c>
      <c r="D2160" s="312">
        <v>308.40000000000003</v>
      </c>
      <c r="E2160" s="311">
        <v>1405</v>
      </c>
      <c r="F2160" s="312">
        <v>843.59999999999991</v>
      </c>
      <c r="G2160" s="304">
        <f t="shared" si="40"/>
        <v>1534</v>
      </c>
      <c r="H2160" s="419">
        <v>1152</v>
      </c>
    </row>
    <row r="2161" spans="1:8" ht="25.5">
      <c r="A2161" s="307" t="s">
        <v>5553</v>
      </c>
      <c r="B2161" s="308" t="s">
        <v>6200</v>
      </c>
      <c r="C2161" s="311">
        <v>0</v>
      </c>
      <c r="D2161" s="312">
        <v>0</v>
      </c>
      <c r="E2161" s="311">
        <v>0</v>
      </c>
      <c r="F2161" s="312">
        <v>2.4</v>
      </c>
      <c r="G2161" s="304">
        <f t="shared" ref="G2161:G2175" si="41">C2161+E2161</f>
        <v>0</v>
      </c>
      <c r="H2161" s="419">
        <v>2.4</v>
      </c>
    </row>
    <row r="2162" spans="1:8" ht="25.5">
      <c r="A2162" s="324" t="s">
        <v>5555</v>
      </c>
      <c r="B2162" s="352" t="s">
        <v>5556</v>
      </c>
      <c r="C2162" s="311">
        <v>1</v>
      </c>
      <c r="D2162" s="312">
        <v>4.8</v>
      </c>
      <c r="E2162" s="311">
        <v>373</v>
      </c>
      <c r="F2162" s="312">
        <v>235.2</v>
      </c>
      <c r="G2162" s="304">
        <f t="shared" si="41"/>
        <v>374</v>
      </c>
      <c r="H2162" s="419">
        <v>240</v>
      </c>
    </row>
    <row r="2163" spans="1:8" ht="25.5">
      <c r="A2163" s="307" t="s">
        <v>5571</v>
      </c>
      <c r="B2163" s="308" t="s">
        <v>5572</v>
      </c>
      <c r="C2163" s="311">
        <v>0</v>
      </c>
      <c r="D2163" s="312">
        <v>0</v>
      </c>
      <c r="E2163" s="311">
        <v>10</v>
      </c>
      <c r="F2163" s="312">
        <v>14.399999999999999</v>
      </c>
      <c r="G2163" s="304">
        <f t="shared" si="41"/>
        <v>10</v>
      </c>
      <c r="H2163" s="419">
        <v>14.399999999999999</v>
      </c>
    </row>
    <row r="2164" spans="1:8" ht="25.5">
      <c r="A2164" s="331" t="s">
        <v>5575</v>
      </c>
      <c r="B2164" s="474" t="s">
        <v>5576</v>
      </c>
      <c r="C2164" s="311">
        <v>25</v>
      </c>
      <c r="D2164" s="312">
        <v>100.1</v>
      </c>
      <c r="E2164" s="311">
        <v>457</v>
      </c>
      <c r="F2164" s="312">
        <v>606</v>
      </c>
      <c r="G2164" s="304">
        <f t="shared" si="41"/>
        <v>482</v>
      </c>
      <c r="H2164" s="419">
        <v>706.1</v>
      </c>
    </row>
    <row r="2165" spans="1:8" ht="25.5">
      <c r="A2165" s="451" t="s">
        <v>5687</v>
      </c>
      <c r="B2165" s="462" t="s">
        <v>5688</v>
      </c>
      <c r="C2165" s="311">
        <v>0</v>
      </c>
      <c r="D2165" s="312">
        <v>0</v>
      </c>
      <c r="E2165" s="311">
        <v>83</v>
      </c>
      <c r="F2165" s="312">
        <v>102</v>
      </c>
      <c r="G2165" s="304">
        <f t="shared" si="41"/>
        <v>83</v>
      </c>
      <c r="H2165" s="419">
        <v>102</v>
      </c>
    </row>
    <row r="2166" spans="1:8" ht="25.5">
      <c r="A2166" s="324" t="s">
        <v>1879</v>
      </c>
      <c r="B2166" s="352" t="s">
        <v>5937</v>
      </c>
      <c r="C2166" s="311">
        <v>533</v>
      </c>
      <c r="D2166" s="312">
        <v>1343</v>
      </c>
      <c r="E2166" s="311">
        <v>3</v>
      </c>
      <c r="F2166" s="312">
        <v>20.400000000000002</v>
      </c>
      <c r="G2166" s="304">
        <f t="shared" si="41"/>
        <v>536</v>
      </c>
      <c r="H2166" s="419">
        <v>1363.4</v>
      </c>
    </row>
    <row r="2167" spans="1:8" ht="12.75" customHeight="1">
      <c r="A2167" s="324" t="s">
        <v>1880</v>
      </c>
      <c r="B2167" s="352" t="s">
        <v>5938</v>
      </c>
      <c r="C2167" s="311">
        <v>353</v>
      </c>
      <c r="D2167" s="312">
        <v>665.5</v>
      </c>
      <c r="E2167" s="311">
        <v>0</v>
      </c>
      <c r="F2167" s="312">
        <v>2.4</v>
      </c>
      <c r="G2167" s="304">
        <f t="shared" si="41"/>
        <v>353</v>
      </c>
      <c r="H2167" s="419">
        <v>667.9</v>
      </c>
    </row>
    <row r="2168" spans="1:8">
      <c r="A2168" s="324" t="s">
        <v>5691</v>
      </c>
      <c r="B2168" s="352" t="s">
        <v>5614</v>
      </c>
      <c r="C2168" s="311">
        <v>5290</v>
      </c>
      <c r="D2168" s="312">
        <v>8851.1999999999989</v>
      </c>
      <c r="E2168" s="311">
        <v>7</v>
      </c>
      <c r="F2168" s="312">
        <v>133.19999999999999</v>
      </c>
      <c r="G2168" s="304">
        <f t="shared" si="41"/>
        <v>5297</v>
      </c>
      <c r="H2168" s="419">
        <v>8984.4</v>
      </c>
    </row>
    <row r="2169" spans="1:8">
      <c r="A2169" s="331" t="s">
        <v>5826</v>
      </c>
      <c r="B2169" s="474" t="s">
        <v>5827</v>
      </c>
      <c r="C2169" s="311">
        <v>0</v>
      </c>
      <c r="D2169" s="312">
        <v>0</v>
      </c>
      <c r="E2169" s="311">
        <v>0</v>
      </c>
      <c r="F2169" s="312">
        <v>1</v>
      </c>
      <c r="G2169" s="304">
        <f t="shared" si="41"/>
        <v>0</v>
      </c>
      <c r="H2169" s="419">
        <v>1</v>
      </c>
    </row>
    <row r="2170" spans="1:8">
      <c r="A2170" s="324" t="s">
        <v>6201</v>
      </c>
      <c r="B2170" s="352" t="s">
        <v>6202</v>
      </c>
      <c r="C2170" s="311">
        <v>0</v>
      </c>
      <c r="D2170" s="312">
        <v>0</v>
      </c>
      <c r="E2170" s="311">
        <v>0</v>
      </c>
      <c r="F2170" s="312">
        <v>1.2</v>
      </c>
      <c r="G2170" s="304">
        <f t="shared" si="41"/>
        <v>0</v>
      </c>
      <c r="H2170" s="419">
        <v>1.2</v>
      </c>
    </row>
    <row r="2171" spans="1:8">
      <c r="A2171" s="324" t="s">
        <v>6146</v>
      </c>
      <c r="B2171" s="352" t="s">
        <v>6147</v>
      </c>
      <c r="C2171" s="311">
        <v>0</v>
      </c>
      <c r="D2171" s="312">
        <v>2.4</v>
      </c>
      <c r="E2171" s="311">
        <v>9</v>
      </c>
      <c r="F2171" s="312">
        <v>9.6</v>
      </c>
      <c r="G2171" s="304">
        <f t="shared" si="41"/>
        <v>9</v>
      </c>
      <c r="H2171" s="419">
        <v>12</v>
      </c>
    </row>
    <row r="2172" spans="1:8" ht="25.5">
      <c r="A2172" s="324" t="s">
        <v>5551</v>
      </c>
      <c r="B2172" s="352" t="s">
        <v>7295</v>
      </c>
      <c r="C2172" s="311">
        <v>0</v>
      </c>
      <c r="D2172" s="312"/>
      <c r="E2172" s="311">
        <v>34</v>
      </c>
      <c r="F2172" s="312"/>
      <c r="G2172" s="304">
        <f t="shared" si="41"/>
        <v>34</v>
      </c>
      <c r="H2172" s="419"/>
    </row>
    <row r="2173" spans="1:8">
      <c r="A2173" s="307" t="s">
        <v>4071</v>
      </c>
      <c r="B2173" s="308" t="s">
        <v>7303</v>
      </c>
      <c r="C2173" s="311">
        <v>0</v>
      </c>
      <c r="D2173" s="312"/>
      <c r="E2173" s="311">
        <v>36</v>
      </c>
      <c r="F2173" s="312"/>
      <c r="G2173" s="304">
        <f t="shared" si="41"/>
        <v>36</v>
      </c>
      <c r="H2173" s="419"/>
    </row>
    <row r="2174" spans="1:8">
      <c r="A2174" s="307" t="s">
        <v>7304</v>
      </c>
      <c r="B2174" s="1357" t="s">
        <v>7305</v>
      </c>
      <c r="C2174" s="1364">
        <v>0</v>
      </c>
      <c r="D2174" s="1361"/>
      <c r="E2174" s="1364">
        <v>1</v>
      </c>
      <c r="F2174" s="1361"/>
      <c r="G2174" s="304"/>
      <c r="H2174" s="419"/>
    </row>
    <row r="2175" spans="1:8" ht="39" thickBot="1">
      <c r="A2175" s="307" t="s">
        <v>7333</v>
      </c>
      <c r="B2175" s="308" t="s">
        <v>7334</v>
      </c>
      <c r="C2175" s="311">
        <v>0</v>
      </c>
      <c r="D2175" s="312"/>
      <c r="E2175" s="311">
        <v>2</v>
      </c>
      <c r="F2175" s="312"/>
      <c r="G2175" s="304">
        <f t="shared" si="41"/>
        <v>2</v>
      </c>
      <c r="H2175" s="419"/>
    </row>
    <row r="2176" spans="1:8" ht="13.5" thickBot="1">
      <c r="A2176" s="625"/>
      <c r="B2176" s="627" t="s">
        <v>6203</v>
      </c>
      <c r="C2176" s="623">
        <f>SUM(C2096:C2175)</f>
        <v>20745</v>
      </c>
      <c r="D2176" s="834">
        <v>36105.30000000001</v>
      </c>
      <c r="E2176" s="623">
        <v>34345</v>
      </c>
      <c r="F2176" s="834">
        <v>40027.799999999981</v>
      </c>
      <c r="G2176" s="1353">
        <f>C2176+E2176</f>
        <v>55090</v>
      </c>
      <c r="H2176" s="834">
        <v>76133.099999999962</v>
      </c>
    </row>
    <row r="2177" spans="1:8" ht="13.5" thickBot="1">
      <c r="A2177" s="503"/>
      <c r="B2177" s="504"/>
      <c r="C2177" s="489"/>
      <c r="D2177" s="490"/>
      <c r="E2177" s="491"/>
      <c r="F2177" s="492"/>
      <c r="G2177" s="493"/>
      <c r="H2177" s="494"/>
    </row>
    <row r="2178" spans="1:8" ht="13.5" thickBot="1">
      <c r="A2178" s="2084" t="s">
        <v>6204</v>
      </c>
      <c r="B2178" s="2085"/>
      <c r="C2178" s="2085"/>
      <c r="D2178" s="2085"/>
      <c r="E2178" s="2085"/>
      <c r="F2178" s="2085"/>
      <c r="G2178" s="2085"/>
      <c r="H2178" s="2086"/>
    </row>
    <row r="2179" spans="1:8">
      <c r="A2179" s="439" t="s">
        <v>6205</v>
      </c>
      <c r="B2179" s="319" t="s">
        <v>6206</v>
      </c>
      <c r="C2179" s="311">
        <v>3</v>
      </c>
      <c r="D2179" s="312">
        <v>2.4</v>
      </c>
      <c r="E2179" s="311">
        <v>0</v>
      </c>
      <c r="F2179" s="312">
        <v>1</v>
      </c>
      <c r="G2179" s="304">
        <f>C2179+E2179</f>
        <v>3</v>
      </c>
      <c r="H2179" s="419">
        <v>3.4</v>
      </c>
    </row>
    <row r="2180" spans="1:8">
      <c r="A2180" s="439">
        <v>320811</v>
      </c>
      <c r="B2180" s="319" t="s">
        <v>6207</v>
      </c>
      <c r="C2180" s="311">
        <v>259</v>
      </c>
      <c r="D2180" s="312">
        <v>244.8</v>
      </c>
      <c r="E2180" s="311">
        <v>0</v>
      </c>
      <c r="F2180" s="312">
        <v>1</v>
      </c>
      <c r="G2180" s="304">
        <f t="shared" ref="G2180:G2243" si="42">C2180+E2180</f>
        <v>259</v>
      </c>
      <c r="H2180" s="419">
        <v>245.8</v>
      </c>
    </row>
    <row r="2181" spans="1:8">
      <c r="A2181" s="439" t="s">
        <v>6208</v>
      </c>
      <c r="B2181" s="319" t="s">
        <v>6209</v>
      </c>
      <c r="C2181" s="311">
        <v>398</v>
      </c>
      <c r="D2181" s="312">
        <v>955.9</v>
      </c>
      <c r="E2181" s="311">
        <v>4</v>
      </c>
      <c r="F2181" s="312">
        <v>19.2</v>
      </c>
      <c r="G2181" s="304">
        <f t="shared" si="42"/>
        <v>402</v>
      </c>
      <c r="H2181" s="419">
        <v>975.1</v>
      </c>
    </row>
    <row r="2182" spans="1:8">
      <c r="A2182" s="439" t="s">
        <v>6210</v>
      </c>
      <c r="B2182" s="319" t="s">
        <v>6211</v>
      </c>
      <c r="C2182" s="311">
        <v>325</v>
      </c>
      <c r="D2182" s="312">
        <v>1142.3999999999999</v>
      </c>
      <c r="E2182" s="311">
        <v>0</v>
      </c>
      <c r="F2182" s="312">
        <v>1</v>
      </c>
      <c r="G2182" s="304">
        <f t="shared" si="42"/>
        <v>325</v>
      </c>
      <c r="H2182" s="419">
        <v>1143.3999999999999</v>
      </c>
    </row>
    <row r="2183" spans="1:8">
      <c r="A2183" s="439">
        <v>600015</v>
      </c>
      <c r="B2183" s="319" t="s">
        <v>6212</v>
      </c>
      <c r="C2183" s="311">
        <v>39</v>
      </c>
      <c r="D2183" s="312">
        <v>1.2</v>
      </c>
      <c r="E2183" s="311">
        <v>0</v>
      </c>
      <c r="F2183" s="312">
        <v>1</v>
      </c>
      <c r="G2183" s="304">
        <f t="shared" si="42"/>
        <v>39</v>
      </c>
      <c r="H2183" s="419">
        <v>2.2000000000000002</v>
      </c>
    </row>
    <row r="2184" spans="1:8">
      <c r="A2184" s="439">
        <v>600016</v>
      </c>
      <c r="B2184" s="319" t="s">
        <v>6213</v>
      </c>
      <c r="C2184" s="311">
        <v>24</v>
      </c>
      <c r="D2184" s="312">
        <v>120</v>
      </c>
      <c r="E2184" s="311">
        <v>0</v>
      </c>
      <c r="F2184" s="312">
        <v>1</v>
      </c>
      <c r="G2184" s="304">
        <f t="shared" si="42"/>
        <v>24</v>
      </c>
      <c r="H2184" s="419">
        <v>121</v>
      </c>
    </row>
    <row r="2185" spans="1:8" ht="25.5">
      <c r="A2185" s="439">
        <v>600018</v>
      </c>
      <c r="B2185" s="319" t="s">
        <v>6214</v>
      </c>
      <c r="C2185" s="311">
        <v>432</v>
      </c>
      <c r="D2185" s="312">
        <v>1176</v>
      </c>
      <c r="E2185" s="311">
        <v>0</v>
      </c>
      <c r="F2185" s="312">
        <v>1.2</v>
      </c>
      <c r="G2185" s="304">
        <f t="shared" si="42"/>
        <v>432</v>
      </c>
      <c r="H2185" s="419">
        <v>1177.2</v>
      </c>
    </row>
    <row r="2186" spans="1:8">
      <c r="A2186" s="439">
        <v>600022</v>
      </c>
      <c r="B2186" s="319" t="s">
        <v>6215</v>
      </c>
      <c r="C2186" s="311">
        <v>4</v>
      </c>
      <c r="D2186" s="312">
        <v>39.6</v>
      </c>
      <c r="E2186" s="311">
        <v>0</v>
      </c>
      <c r="F2186" s="312">
        <v>1</v>
      </c>
      <c r="G2186" s="304">
        <f t="shared" si="42"/>
        <v>4</v>
      </c>
      <c r="H2186" s="419">
        <v>40.6</v>
      </c>
    </row>
    <row r="2187" spans="1:8">
      <c r="A2187" s="439" t="s">
        <v>6216</v>
      </c>
      <c r="B2187" s="319" t="s">
        <v>6217</v>
      </c>
      <c r="C2187" s="311">
        <v>39</v>
      </c>
      <c r="D2187" s="312">
        <v>98.4</v>
      </c>
      <c r="E2187" s="311">
        <v>0</v>
      </c>
      <c r="F2187" s="312">
        <v>1</v>
      </c>
      <c r="G2187" s="304">
        <f t="shared" si="42"/>
        <v>39</v>
      </c>
      <c r="H2187" s="419">
        <v>99.4</v>
      </c>
    </row>
    <row r="2188" spans="1:8">
      <c r="A2188" s="439" t="s">
        <v>6218</v>
      </c>
      <c r="B2188" s="319" t="s">
        <v>6219</v>
      </c>
      <c r="C2188" s="311">
        <v>0</v>
      </c>
      <c r="D2188" s="312">
        <v>4.8</v>
      </c>
      <c r="E2188" s="311">
        <v>7</v>
      </c>
      <c r="F2188" s="312">
        <v>38.4</v>
      </c>
      <c r="G2188" s="304">
        <f t="shared" si="42"/>
        <v>7</v>
      </c>
      <c r="H2188" s="419">
        <v>43.199999999999996</v>
      </c>
    </row>
    <row r="2189" spans="1:8">
      <c r="A2189" s="439" t="s">
        <v>6220</v>
      </c>
      <c r="B2189" s="319" t="s">
        <v>6221</v>
      </c>
      <c r="C2189" s="311">
        <v>92</v>
      </c>
      <c r="D2189" s="312">
        <v>57.599999999999994</v>
      </c>
      <c r="E2189" s="311">
        <v>0</v>
      </c>
      <c r="F2189" s="312">
        <v>1</v>
      </c>
      <c r="G2189" s="304">
        <f t="shared" si="42"/>
        <v>92</v>
      </c>
      <c r="H2189" s="419">
        <v>58.599999999999994</v>
      </c>
    </row>
    <row r="2190" spans="1:8">
      <c r="A2190" s="439" t="s">
        <v>6222</v>
      </c>
      <c r="B2190" s="319" t="s">
        <v>6223</v>
      </c>
      <c r="C2190" s="311">
        <v>44</v>
      </c>
      <c r="D2190" s="312">
        <v>0</v>
      </c>
      <c r="E2190" s="311">
        <v>3095</v>
      </c>
      <c r="F2190" s="312">
        <v>6102</v>
      </c>
      <c r="G2190" s="304">
        <f t="shared" si="42"/>
        <v>3139</v>
      </c>
      <c r="H2190" s="419">
        <v>6102</v>
      </c>
    </row>
    <row r="2191" spans="1:8">
      <c r="A2191" s="439" t="s">
        <v>6224</v>
      </c>
      <c r="B2191" s="319" t="s">
        <v>6225</v>
      </c>
      <c r="C2191" s="311">
        <v>182</v>
      </c>
      <c r="D2191" s="312">
        <v>238.79999999999995</v>
      </c>
      <c r="E2191" s="311">
        <v>983</v>
      </c>
      <c r="F2191" s="312">
        <v>2274</v>
      </c>
      <c r="G2191" s="304">
        <f t="shared" si="42"/>
        <v>1165</v>
      </c>
      <c r="H2191" s="419">
        <v>2512.8000000000002</v>
      </c>
    </row>
    <row r="2192" spans="1:8">
      <c r="A2192" s="439" t="s">
        <v>6226</v>
      </c>
      <c r="B2192" s="319" t="s">
        <v>6227</v>
      </c>
      <c r="C2192" s="311">
        <v>28</v>
      </c>
      <c r="D2192" s="312">
        <v>8.8000000000000007</v>
      </c>
      <c r="E2192" s="311">
        <v>2088</v>
      </c>
      <c r="F2192" s="312">
        <v>4509.6000000000004</v>
      </c>
      <c r="G2192" s="304">
        <f t="shared" si="42"/>
        <v>2116</v>
      </c>
      <c r="H2192" s="419">
        <v>4518.4000000000005</v>
      </c>
    </row>
    <row r="2193" spans="1:8">
      <c r="A2193" s="439" t="s">
        <v>6228</v>
      </c>
      <c r="B2193" s="319" t="s">
        <v>6229</v>
      </c>
      <c r="C2193" s="311">
        <v>194</v>
      </c>
      <c r="D2193" s="312">
        <v>284.40000000000003</v>
      </c>
      <c r="E2193" s="311">
        <v>49</v>
      </c>
      <c r="F2193" s="312">
        <v>18</v>
      </c>
      <c r="G2193" s="304">
        <f t="shared" si="42"/>
        <v>243</v>
      </c>
      <c r="H2193" s="419">
        <v>302.40000000000003</v>
      </c>
    </row>
    <row r="2194" spans="1:8" ht="25.5">
      <c r="A2194" s="439" t="s">
        <v>6230</v>
      </c>
      <c r="B2194" s="319" t="s">
        <v>6231</v>
      </c>
      <c r="C2194" s="311">
        <v>50</v>
      </c>
      <c r="D2194" s="312">
        <v>92</v>
      </c>
      <c r="E2194" s="311">
        <v>51</v>
      </c>
      <c r="F2194" s="312">
        <v>62.400000000000006</v>
      </c>
      <c r="G2194" s="304">
        <f t="shared" si="42"/>
        <v>101</v>
      </c>
      <c r="H2194" s="419">
        <v>154.4</v>
      </c>
    </row>
    <row r="2195" spans="1:8">
      <c r="A2195" s="439" t="s">
        <v>6232</v>
      </c>
      <c r="B2195" s="319" t="s">
        <v>6233</v>
      </c>
      <c r="C2195" s="311">
        <v>4</v>
      </c>
      <c r="D2195" s="312">
        <v>3.5999999999999996</v>
      </c>
      <c r="E2195" s="311">
        <v>0</v>
      </c>
      <c r="F2195" s="312">
        <v>1</v>
      </c>
      <c r="G2195" s="304">
        <f t="shared" si="42"/>
        <v>4</v>
      </c>
      <c r="H2195" s="419">
        <v>4.5999999999999996</v>
      </c>
    </row>
    <row r="2196" spans="1:8">
      <c r="A2196" s="439" t="s">
        <v>6234</v>
      </c>
      <c r="B2196" s="319" t="s">
        <v>6235</v>
      </c>
      <c r="C2196" s="311">
        <v>0</v>
      </c>
      <c r="D2196" s="312">
        <v>3.5999999999999996</v>
      </c>
      <c r="E2196" s="311">
        <v>0</v>
      </c>
      <c r="F2196" s="312">
        <v>1</v>
      </c>
      <c r="G2196" s="304">
        <f t="shared" si="42"/>
        <v>0</v>
      </c>
      <c r="H2196" s="419">
        <v>4.5999999999999996</v>
      </c>
    </row>
    <row r="2197" spans="1:8">
      <c r="A2197" s="439" t="s">
        <v>6076</v>
      </c>
      <c r="B2197" s="319" t="s">
        <v>5586</v>
      </c>
      <c r="C2197" s="311">
        <v>156</v>
      </c>
      <c r="D2197" s="312">
        <v>270</v>
      </c>
      <c r="E2197" s="311">
        <v>141</v>
      </c>
      <c r="F2197" s="312">
        <v>310.8</v>
      </c>
      <c r="G2197" s="304">
        <f t="shared" si="42"/>
        <v>297</v>
      </c>
      <c r="H2197" s="419">
        <v>580.79999999999995</v>
      </c>
    </row>
    <row r="2198" spans="1:8">
      <c r="A2198" s="439" t="s">
        <v>6236</v>
      </c>
      <c r="B2198" s="319" t="s">
        <v>6237</v>
      </c>
      <c r="C2198" s="311">
        <v>692</v>
      </c>
      <c r="D2198" s="312">
        <v>967.19999999999993</v>
      </c>
      <c r="E2198" s="311">
        <v>762</v>
      </c>
      <c r="F2198" s="312">
        <v>1333.2</v>
      </c>
      <c r="G2198" s="304">
        <f t="shared" si="42"/>
        <v>1454</v>
      </c>
      <c r="H2198" s="419">
        <v>2300.4</v>
      </c>
    </row>
    <row r="2199" spans="1:8" ht="25.5">
      <c r="A2199" s="439">
        <v>600123</v>
      </c>
      <c r="B2199" s="319" t="s">
        <v>6238</v>
      </c>
      <c r="C2199" s="311">
        <v>0</v>
      </c>
      <c r="D2199" s="312">
        <v>1.2</v>
      </c>
      <c r="E2199" s="311">
        <v>0</v>
      </c>
      <c r="F2199" s="312">
        <v>1</v>
      </c>
      <c r="G2199" s="304">
        <f t="shared" si="42"/>
        <v>0</v>
      </c>
      <c r="H2199" s="419">
        <v>2.2000000000000002</v>
      </c>
    </row>
    <row r="2200" spans="1:8">
      <c r="A2200" s="505">
        <v>600170</v>
      </c>
      <c r="B2200" s="319" t="s">
        <v>6239</v>
      </c>
      <c r="C2200" s="311">
        <v>0</v>
      </c>
      <c r="D2200" s="312">
        <v>0</v>
      </c>
      <c r="E2200" s="311">
        <v>27</v>
      </c>
      <c r="F2200" s="312">
        <v>61.2</v>
      </c>
      <c r="G2200" s="304">
        <f t="shared" si="42"/>
        <v>27</v>
      </c>
      <c r="H2200" s="419">
        <v>61.2</v>
      </c>
    </row>
    <row r="2201" spans="1:8">
      <c r="A2201" s="505" t="s">
        <v>6240</v>
      </c>
      <c r="B2201" s="319" t="s">
        <v>6241</v>
      </c>
      <c r="C2201" s="311">
        <v>3</v>
      </c>
      <c r="D2201" s="312">
        <v>5</v>
      </c>
      <c r="E2201" s="311">
        <v>37</v>
      </c>
      <c r="F2201" s="312">
        <v>63.6</v>
      </c>
      <c r="G2201" s="304">
        <f t="shared" si="42"/>
        <v>40</v>
      </c>
      <c r="H2201" s="419">
        <v>68.599999999999994</v>
      </c>
    </row>
    <row r="2202" spans="1:8">
      <c r="A2202" s="505">
        <v>600307</v>
      </c>
      <c r="B2202" s="319" t="s">
        <v>6079</v>
      </c>
      <c r="C2202" s="311">
        <v>535</v>
      </c>
      <c r="D2202" s="312">
        <v>372</v>
      </c>
      <c r="E2202" s="311">
        <v>4913</v>
      </c>
      <c r="F2202" s="312">
        <v>9954</v>
      </c>
      <c r="G2202" s="304">
        <f t="shared" si="42"/>
        <v>5448</v>
      </c>
      <c r="H2202" s="419">
        <v>10326</v>
      </c>
    </row>
    <row r="2203" spans="1:8">
      <c r="A2203" s="505">
        <v>600312</v>
      </c>
      <c r="B2203" s="319" t="s">
        <v>6242</v>
      </c>
      <c r="C2203" s="311">
        <v>63</v>
      </c>
      <c r="D2203" s="312">
        <v>0</v>
      </c>
      <c r="E2203" s="311">
        <v>5319</v>
      </c>
      <c r="F2203" s="312">
        <v>8628</v>
      </c>
      <c r="G2203" s="304">
        <f t="shared" si="42"/>
        <v>5382</v>
      </c>
      <c r="H2203" s="419">
        <v>8628</v>
      </c>
    </row>
    <row r="2204" spans="1:8">
      <c r="A2204" s="505">
        <v>600313</v>
      </c>
      <c r="B2204" s="319" t="s">
        <v>6243</v>
      </c>
      <c r="C2204" s="311">
        <v>0</v>
      </c>
      <c r="D2204" s="312">
        <v>0</v>
      </c>
      <c r="E2204" s="311">
        <v>1</v>
      </c>
      <c r="F2204" s="312">
        <v>7.1999999999999993</v>
      </c>
      <c r="G2204" s="304">
        <f t="shared" si="42"/>
        <v>1</v>
      </c>
      <c r="H2204" s="419">
        <v>7.1999999999999993</v>
      </c>
    </row>
    <row r="2205" spans="1:8">
      <c r="A2205" s="505" t="s">
        <v>6244</v>
      </c>
      <c r="B2205" s="319" t="s">
        <v>6245</v>
      </c>
      <c r="C2205" s="311">
        <v>0</v>
      </c>
      <c r="D2205" s="312">
        <v>7.1999999999999993</v>
      </c>
      <c r="E2205" s="311">
        <v>0</v>
      </c>
      <c r="F2205" s="312">
        <v>1</v>
      </c>
      <c r="G2205" s="304">
        <f t="shared" si="42"/>
        <v>0</v>
      </c>
      <c r="H2205" s="419">
        <v>8.1999999999999993</v>
      </c>
    </row>
    <row r="2206" spans="1:8">
      <c r="A2206" s="505">
        <v>600331</v>
      </c>
      <c r="B2206" s="319" t="s">
        <v>6246</v>
      </c>
      <c r="C2206" s="311">
        <v>541</v>
      </c>
      <c r="D2206" s="312">
        <v>1182</v>
      </c>
      <c r="E2206" s="311">
        <v>0</v>
      </c>
      <c r="F2206" s="312">
        <v>1</v>
      </c>
      <c r="G2206" s="304">
        <f t="shared" si="42"/>
        <v>541</v>
      </c>
      <c r="H2206" s="419">
        <v>1183</v>
      </c>
    </row>
    <row r="2207" spans="1:8" ht="25.5">
      <c r="A2207" s="505">
        <v>600345</v>
      </c>
      <c r="B2207" s="319" t="s">
        <v>6247</v>
      </c>
      <c r="C2207" s="311">
        <v>1</v>
      </c>
      <c r="D2207" s="312">
        <v>0</v>
      </c>
      <c r="E2207" s="311">
        <v>2</v>
      </c>
      <c r="F2207" s="312">
        <v>19.2</v>
      </c>
      <c r="G2207" s="304">
        <f t="shared" si="42"/>
        <v>3</v>
      </c>
      <c r="H2207" s="419">
        <v>19.2</v>
      </c>
    </row>
    <row r="2208" spans="1:8">
      <c r="A2208" s="505" t="s">
        <v>6248</v>
      </c>
      <c r="B2208" s="319" t="s">
        <v>6249</v>
      </c>
      <c r="C2208" s="311">
        <v>357</v>
      </c>
      <c r="D2208" s="312">
        <v>895.19999999999993</v>
      </c>
      <c r="E2208" s="311">
        <v>0</v>
      </c>
      <c r="F2208" s="312">
        <v>1</v>
      </c>
      <c r="G2208" s="304">
        <f t="shared" si="42"/>
        <v>357</v>
      </c>
      <c r="H2208" s="419">
        <v>896.19999999999993</v>
      </c>
    </row>
    <row r="2209" spans="1:8">
      <c r="A2209" s="505">
        <v>600349</v>
      </c>
      <c r="B2209" s="319" t="s">
        <v>6250</v>
      </c>
      <c r="C2209" s="311">
        <v>1</v>
      </c>
      <c r="D2209" s="312">
        <v>0</v>
      </c>
      <c r="E2209" s="311">
        <v>118</v>
      </c>
      <c r="F2209" s="312">
        <v>125.99999999999999</v>
      </c>
      <c r="G2209" s="304">
        <f t="shared" si="42"/>
        <v>119</v>
      </c>
      <c r="H2209" s="419">
        <v>125.99999999999999</v>
      </c>
    </row>
    <row r="2210" spans="1:8">
      <c r="A2210" s="505">
        <v>600351</v>
      </c>
      <c r="B2210" s="319" t="s">
        <v>6251</v>
      </c>
      <c r="C2210" s="311">
        <v>17</v>
      </c>
      <c r="D2210" s="312">
        <v>19.2</v>
      </c>
      <c r="E2210" s="311">
        <v>0</v>
      </c>
      <c r="F2210" s="312">
        <v>1</v>
      </c>
      <c r="G2210" s="304">
        <f t="shared" si="42"/>
        <v>17</v>
      </c>
      <c r="H2210" s="419">
        <v>20.2</v>
      </c>
    </row>
    <row r="2211" spans="1:8" ht="25.5">
      <c r="A2211" s="505" t="s">
        <v>6252</v>
      </c>
      <c r="B2211" s="319" t="s">
        <v>6253</v>
      </c>
      <c r="C2211" s="311">
        <v>0</v>
      </c>
      <c r="D2211" s="312">
        <v>1</v>
      </c>
      <c r="E2211" s="311">
        <v>6</v>
      </c>
      <c r="F2211" s="312">
        <v>14.399999999999999</v>
      </c>
      <c r="G2211" s="304">
        <f t="shared" si="42"/>
        <v>6</v>
      </c>
      <c r="H2211" s="419">
        <v>15.399999999999999</v>
      </c>
    </row>
    <row r="2212" spans="1:8">
      <c r="A2212" s="505" t="s">
        <v>5391</v>
      </c>
      <c r="B2212" s="319" t="s">
        <v>6254</v>
      </c>
      <c r="C2212" s="311">
        <v>1</v>
      </c>
      <c r="D2212" s="312">
        <v>10.8</v>
      </c>
      <c r="E2212" s="311">
        <v>5</v>
      </c>
      <c r="F2212" s="312">
        <v>25.200000000000003</v>
      </c>
      <c r="G2212" s="304">
        <f t="shared" si="42"/>
        <v>6</v>
      </c>
      <c r="H2212" s="419">
        <v>36</v>
      </c>
    </row>
    <row r="2213" spans="1:8" ht="25.5">
      <c r="A2213" s="505" t="s">
        <v>6255</v>
      </c>
      <c r="B2213" s="319" t="s">
        <v>6256</v>
      </c>
      <c r="C2213" s="311">
        <v>430</v>
      </c>
      <c r="D2213" s="312">
        <v>1174.8</v>
      </c>
      <c r="E2213" s="311">
        <v>0</v>
      </c>
      <c r="F2213" s="312">
        <v>1.2</v>
      </c>
      <c r="G2213" s="304">
        <f t="shared" si="42"/>
        <v>430</v>
      </c>
      <c r="H2213" s="419">
        <v>1176</v>
      </c>
    </row>
    <row r="2214" spans="1:8">
      <c r="A2214" s="505" t="s">
        <v>6257</v>
      </c>
      <c r="B2214" s="319" t="s">
        <v>6258</v>
      </c>
      <c r="C2214" s="311">
        <v>31</v>
      </c>
      <c r="D2214" s="312">
        <v>52.8</v>
      </c>
      <c r="E2214" s="311">
        <v>0</v>
      </c>
      <c r="F2214" s="312">
        <v>1</v>
      </c>
      <c r="G2214" s="304">
        <f t="shared" si="42"/>
        <v>31</v>
      </c>
      <c r="H2214" s="419">
        <v>53.8</v>
      </c>
    </row>
    <row r="2215" spans="1:8">
      <c r="A2215" s="505" t="s">
        <v>5422</v>
      </c>
      <c r="B2215" s="319" t="s">
        <v>5423</v>
      </c>
      <c r="C2215" s="311">
        <v>0</v>
      </c>
      <c r="D2215" s="312">
        <v>0</v>
      </c>
      <c r="E2215" s="311">
        <v>268</v>
      </c>
      <c r="F2215" s="312">
        <v>511.20000000000005</v>
      </c>
      <c r="G2215" s="304">
        <f t="shared" si="42"/>
        <v>268</v>
      </c>
      <c r="H2215" s="419">
        <v>511.20000000000005</v>
      </c>
    </row>
    <row r="2216" spans="1:8" ht="25.5">
      <c r="A2216" s="505" t="s">
        <v>5768</v>
      </c>
      <c r="B2216" s="319" t="s">
        <v>5621</v>
      </c>
      <c r="C2216" s="311">
        <v>0</v>
      </c>
      <c r="D2216" s="312">
        <v>1.2</v>
      </c>
      <c r="E2216" s="311">
        <v>0</v>
      </c>
      <c r="F2216" s="312">
        <v>1</v>
      </c>
      <c r="G2216" s="304">
        <f t="shared" si="42"/>
        <v>0</v>
      </c>
      <c r="H2216" s="419">
        <v>2.2000000000000002</v>
      </c>
    </row>
    <row r="2217" spans="1:8">
      <c r="A2217" s="505" t="s">
        <v>5454</v>
      </c>
      <c r="B2217" s="319" t="s">
        <v>5455</v>
      </c>
      <c r="C2217" s="311">
        <v>432</v>
      </c>
      <c r="D2217" s="312">
        <v>1178</v>
      </c>
      <c r="E2217" s="311">
        <v>0</v>
      </c>
      <c r="F2217" s="312">
        <v>1.2</v>
      </c>
      <c r="G2217" s="304">
        <f t="shared" si="42"/>
        <v>432</v>
      </c>
      <c r="H2217" s="419">
        <v>1179.2</v>
      </c>
    </row>
    <row r="2218" spans="1:8">
      <c r="A2218" s="505" t="s">
        <v>6259</v>
      </c>
      <c r="B2218" s="319" t="s">
        <v>6260</v>
      </c>
      <c r="C2218" s="311">
        <v>1040</v>
      </c>
      <c r="D2218" s="312">
        <v>1334</v>
      </c>
      <c r="E2218" s="311">
        <v>98</v>
      </c>
      <c r="F2218" s="312">
        <v>109.2</v>
      </c>
      <c r="G2218" s="304">
        <f t="shared" si="42"/>
        <v>1138</v>
      </c>
      <c r="H2218" s="419">
        <v>1443.2</v>
      </c>
    </row>
    <row r="2219" spans="1:8">
      <c r="A2219" s="505" t="s">
        <v>6261</v>
      </c>
      <c r="B2219" s="319" t="s">
        <v>6090</v>
      </c>
      <c r="C2219" s="311">
        <v>0</v>
      </c>
      <c r="D2219" s="312">
        <v>0</v>
      </c>
      <c r="E2219" s="311">
        <v>0</v>
      </c>
      <c r="F2219" s="312">
        <v>1</v>
      </c>
      <c r="G2219" s="304">
        <f t="shared" si="42"/>
        <v>0</v>
      </c>
      <c r="H2219" s="419">
        <v>1</v>
      </c>
    </row>
    <row r="2220" spans="1:8" ht="25.5">
      <c r="A2220" s="505" t="s">
        <v>6262</v>
      </c>
      <c r="B2220" s="319" t="s">
        <v>6263</v>
      </c>
      <c r="C2220" s="311">
        <v>2</v>
      </c>
      <c r="D2220" s="312">
        <v>0</v>
      </c>
      <c r="E2220" s="311">
        <v>50</v>
      </c>
      <c r="F2220" s="312">
        <v>99.6</v>
      </c>
      <c r="G2220" s="304">
        <f t="shared" si="42"/>
        <v>52</v>
      </c>
      <c r="H2220" s="419">
        <v>99.6</v>
      </c>
    </row>
    <row r="2221" spans="1:8">
      <c r="A2221" s="505" t="s">
        <v>6028</v>
      </c>
      <c r="B2221" s="319" t="s">
        <v>6029</v>
      </c>
      <c r="C2221" s="311">
        <v>0</v>
      </c>
      <c r="D2221" s="312">
        <v>0</v>
      </c>
      <c r="E2221" s="311">
        <v>0</v>
      </c>
      <c r="F2221" s="312">
        <v>1</v>
      </c>
      <c r="G2221" s="304">
        <f t="shared" si="42"/>
        <v>0</v>
      </c>
      <c r="H2221" s="419">
        <v>1</v>
      </c>
    </row>
    <row r="2222" spans="1:8" ht="25.5">
      <c r="A2222" s="505" t="s">
        <v>6109</v>
      </c>
      <c r="B2222" s="319" t="s">
        <v>5648</v>
      </c>
      <c r="C2222" s="311">
        <v>1044</v>
      </c>
      <c r="D2222" s="312">
        <v>1342.8</v>
      </c>
      <c r="E2222" s="311">
        <v>1</v>
      </c>
      <c r="F2222" s="312">
        <v>16.8</v>
      </c>
      <c r="G2222" s="304">
        <f t="shared" si="42"/>
        <v>1045</v>
      </c>
      <c r="H2222" s="419">
        <v>1359.6</v>
      </c>
    </row>
    <row r="2223" spans="1:8" ht="25.5">
      <c r="A2223" s="307" t="s">
        <v>6111</v>
      </c>
      <c r="B2223" s="308" t="s">
        <v>6112</v>
      </c>
      <c r="C2223" s="311">
        <v>0</v>
      </c>
      <c r="D2223" s="312">
        <v>2.4</v>
      </c>
      <c r="E2223" s="311">
        <v>0</v>
      </c>
      <c r="F2223" s="312">
        <v>1</v>
      </c>
      <c r="G2223" s="304">
        <f t="shared" si="42"/>
        <v>0</v>
      </c>
      <c r="H2223" s="419">
        <v>3.4</v>
      </c>
    </row>
    <row r="2224" spans="1:8">
      <c r="A2224" s="505" t="s">
        <v>5649</v>
      </c>
      <c r="B2224" s="319" t="s">
        <v>5650</v>
      </c>
      <c r="C2224" s="311">
        <v>675</v>
      </c>
      <c r="D2224" s="312">
        <v>656.4</v>
      </c>
      <c r="E2224" s="311">
        <v>1203</v>
      </c>
      <c r="F2224" s="312">
        <v>1849.1999999999998</v>
      </c>
      <c r="G2224" s="304">
        <f t="shared" si="42"/>
        <v>1878</v>
      </c>
      <c r="H2224" s="419">
        <v>2505.6</v>
      </c>
    </row>
    <row r="2225" spans="1:8" ht="25.5">
      <c r="A2225" s="505" t="s">
        <v>5480</v>
      </c>
      <c r="B2225" s="319" t="s">
        <v>5481</v>
      </c>
      <c r="C2225" s="311">
        <v>0</v>
      </c>
      <c r="D2225" s="312">
        <v>0</v>
      </c>
      <c r="E2225" s="311">
        <v>1</v>
      </c>
      <c r="F2225" s="312">
        <v>9.6</v>
      </c>
      <c r="G2225" s="304">
        <f t="shared" si="42"/>
        <v>1</v>
      </c>
      <c r="H2225" s="419">
        <v>9.6</v>
      </c>
    </row>
    <row r="2226" spans="1:8" ht="38.25">
      <c r="A2226" s="505" t="s">
        <v>6117</v>
      </c>
      <c r="B2226" s="319" t="s">
        <v>6118</v>
      </c>
      <c r="C2226" s="311">
        <v>2</v>
      </c>
      <c r="D2226" s="312">
        <v>0</v>
      </c>
      <c r="E2226" s="311">
        <v>282</v>
      </c>
      <c r="F2226" s="312">
        <v>488.4</v>
      </c>
      <c r="G2226" s="304">
        <f t="shared" si="42"/>
        <v>284</v>
      </c>
      <c r="H2226" s="419">
        <v>488.4</v>
      </c>
    </row>
    <row r="2227" spans="1:8" ht="25.5">
      <c r="A2227" s="505" t="s">
        <v>6264</v>
      </c>
      <c r="B2227" s="319" t="s">
        <v>6265</v>
      </c>
      <c r="C2227" s="311">
        <v>0</v>
      </c>
      <c r="D2227" s="312">
        <v>0</v>
      </c>
      <c r="E2227" s="311">
        <v>17</v>
      </c>
      <c r="F2227" s="312">
        <v>15.600000000000001</v>
      </c>
      <c r="G2227" s="304">
        <f t="shared" si="42"/>
        <v>17</v>
      </c>
      <c r="H2227" s="419">
        <v>15.600000000000001</v>
      </c>
    </row>
    <row r="2228" spans="1:8">
      <c r="A2228" s="307" t="s">
        <v>6266</v>
      </c>
      <c r="B2228" s="308" t="s">
        <v>6267</v>
      </c>
      <c r="C2228" s="311">
        <v>0</v>
      </c>
      <c r="D2228" s="312">
        <v>0</v>
      </c>
      <c r="E2228" s="311">
        <v>0</v>
      </c>
      <c r="F2228" s="312">
        <v>1</v>
      </c>
      <c r="G2228" s="304">
        <f t="shared" si="42"/>
        <v>0</v>
      </c>
      <c r="H2228" s="419">
        <v>1</v>
      </c>
    </row>
    <row r="2229" spans="1:8">
      <c r="A2229" s="307" t="s">
        <v>6268</v>
      </c>
      <c r="B2229" s="308" t="s">
        <v>6269</v>
      </c>
      <c r="C2229" s="311">
        <v>136</v>
      </c>
      <c r="D2229" s="312">
        <v>156</v>
      </c>
      <c r="E2229" s="311">
        <v>1633</v>
      </c>
      <c r="F2229" s="312">
        <v>2276.4</v>
      </c>
      <c r="G2229" s="304">
        <f t="shared" si="42"/>
        <v>1769</v>
      </c>
      <c r="H2229" s="419">
        <v>2432.4</v>
      </c>
    </row>
    <row r="2230" spans="1:8">
      <c r="A2230" s="505" t="s">
        <v>6270</v>
      </c>
      <c r="B2230" s="319" t="s">
        <v>6271</v>
      </c>
      <c r="C2230" s="311">
        <v>580</v>
      </c>
      <c r="D2230" s="312">
        <v>460</v>
      </c>
      <c r="E2230" s="311">
        <v>2468</v>
      </c>
      <c r="F2230" s="312">
        <v>4293.5999999999995</v>
      </c>
      <c r="G2230" s="304">
        <f t="shared" si="42"/>
        <v>3048</v>
      </c>
      <c r="H2230" s="419">
        <v>4753.5999999999995</v>
      </c>
    </row>
    <row r="2231" spans="1:8">
      <c r="A2231" s="393" t="s">
        <v>6272</v>
      </c>
      <c r="B2231" s="352" t="s">
        <v>6273</v>
      </c>
      <c r="C2231" s="311">
        <v>485</v>
      </c>
      <c r="D2231" s="312">
        <v>346.5</v>
      </c>
      <c r="E2231" s="311">
        <v>367</v>
      </c>
      <c r="F2231" s="312">
        <v>151.20000000000002</v>
      </c>
      <c r="G2231" s="304">
        <f t="shared" si="42"/>
        <v>852</v>
      </c>
      <c r="H2231" s="419">
        <v>497.70000000000005</v>
      </c>
    </row>
    <row r="2232" spans="1:8">
      <c r="A2232" s="505" t="s">
        <v>6274</v>
      </c>
      <c r="B2232" s="319" t="s">
        <v>6275</v>
      </c>
      <c r="C2232" s="311">
        <v>539</v>
      </c>
      <c r="D2232" s="312">
        <v>235.2</v>
      </c>
      <c r="E2232" s="311">
        <v>6376</v>
      </c>
      <c r="F2232" s="312">
        <v>12454.8</v>
      </c>
      <c r="G2232" s="304">
        <f t="shared" si="42"/>
        <v>6915</v>
      </c>
      <c r="H2232" s="419">
        <v>12690</v>
      </c>
    </row>
    <row r="2233" spans="1:8">
      <c r="A2233" s="307" t="s">
        <v>6276</v>
      </c>
      <c r="B2233" s="308" t="s">
        <v>6277</v>
      </c>
      <c r="C2233" s="311">
        <v>326</v>
      </c>
      <c r="D2233" s="312">
        <v>72</v>
      </c>
      <c r="E2233" s="311">
        <v>722</v>
      </c>
      <c r="F2233" s="312">
        <v>1039.2</v>
      </c>
      <c r="G2233" s="304">
        <f t="shared" si="42"/>
        <v>1048</v>
      </c>
      <c r="H2233" s="419">
        <v>1111.2</v>
      </c>
    </row>
    <row r="2234" spans="1:8" ht="25.5">
      <c r="A2234" s="439" t="s">
        <v>6278</v>
      </c>
      <c r="B2234" s="319" t="s">
        <v>6279</v>
      </c>
      <c r="C2234" s="311">
        <v>398</v>
      </c>
      <c r="D2234" s="312">
        <v>112.79999999999998</v>
      </c>
      <c r="E2234" s="311">
        <v>2121</v>
      </c>
      <c r="F2234" s="312">
        <v>3538.7999999999997</v>
      </c>
      <c r="G2234" s="304">
        <f t="shared" si="42"/>
        <v>2519</v>
      </c>
      <c r="H2234" s="419">
        <v>3651.6</v>
      </c>
    </row>
    <row r="2235" spans="1:8">
      <c r="A2235" s="439" t="s">
        <v>6280</v>
      </c>
      <c r="B2235" s="319" t="s">
        <v>6281</v>
      </c>
      <c r="C2235" s="311">
        <v>346</v>
      </c>
      <c r="D2235" s="312">
        <v>88.800000000000011</v>
      </c>
      <c r="E2235" s="311">
        <v>1516</v>
      </c>
      <c r="F2235" s="312">
        <v>1084.8000000000002</v>
      </c>
      <c r="G2235" s="304">
        <f t="shared" si="42"/>
        <v>1862</v>
      </c>
      <c r="H2235" s="419">
        <v>1173.6000000000001</v>
      </c>
    </row>
    <row r="2236" spans="1:8">
      <c r="A2236" s="439" t="s">
        <v>6282</v>
      </c>
      <c r="B2236" s="319" t="s">
        <v>6283</v>
      </c>
      <c r="C2236" s="311">
        <v>94</v>
      </c>
      <c r="D2236" s="312">
        <v>108</v>
      </c>
      <c r="E2236" s="311">
        <v>1260</v>
      </c>
      <c r="F2236" s="312">
        <v>1926</v>
      </c>
      <c r="G2236" s="304">
        <f t="shared" si="42"/>
        <v>1354</v>
      </c>
      <c r="H2236" s="419">
        <v>2034</v>
      </c>
    </row>
    <row r="2237" spans="1:8" ht="13.5" customHeight="1">
      <c r="A2237" s="393" t="s">
        <v>6284</v>
      </c>
      <c r="B2237" s="352" t="s">
        <v>6285</v>
      </c>
      <c r="C2237" s="311">
        <v>527</v>
      </c>
      <c r="D2237" s="312">
        <v>214.8</v>
      </c>
      <c r="E2237" s="311">
        <v>6556</v>
      </c>
      <c r="F2237" s="312">
        <v>12350.400000000001</v>
      </c>
      <c r="G2237" s="304">
        <f t="shared" si="42"/>
        <v>7083</v>
      </c>
      <c r="H2237" s="419">
        <v>12565.2</v>
      </c>
    </row>
    <row r="2238" spans="1:8">
      <c r="A2238" s="439" t="s">
        <v>6286</v>
      </c>
      <c r="B2238" s="319" t="s">
        <v>6287</v>
      </c>
      <c r="C2238" s="311">
        <v>363</v>
      </c>
      <c r="D2238" s="312">
        <v>115.19999999999999</v>
      </c>
      <c r="E2238" s="311">
        <v>2275</v>
      </c>
      <c r="F2238" s="312">
        <v>2763.6000000000004</v>
      </c>
      <c r="G2238" s="304">
        <f t="shared" si="42"/>
        <v>2638</v>
      </c>
      <c r="H2238" s="419">
        <v>2878.8</v>
      </c>
    </row>
    <row r="2239" spans="1:8" ht="15" customHeight="1">
      <c r="A2239" s="439" t="s">
        <v>6288</v>
      </c>
      <c r="B2239" s="319" t="s">
        <v>6289</v>
      </c>
      <c r="C2239" s="311">
        <v>590</v>
      </c>
      <c r="D2239" s="312">
        <v>462</v>
      </c>
      <c r="E2239" s="311">
        <v>5421</v>
      </c>
      <c r="F2239" s="312">
        <v>9438</v>
      </c>
      <c r="G2239" s="304">
        <f t="shared" si="42"/>
        <v>6011</v>
      </c>
      <c r="H2239" s="419">
        <v>9900</v>
      </c>
    </row>
    <row r="2240" spans="1:8">
      <c r="A2240" s="439" t="s">
        <v>6121</v>
      </c>
      <c r="B2240" s="319" t="s">
        <v>6122</v>
      </c>
      <c r="C2240" s="311">
        <v>540</v>
      </c>
      <c r="D2240" s="312">
        <v>465.59999999999997</v>
      </c>
      <c r="E2240" s="311">
        <v>146</v>
      </c>
      <c r="F2240" s="312">
        <v>235.2</v>
      </c>
      <c r="G2240" s="304">
        <f t="shared" si="42"/>
        <v>686</v>
      </c>
      <c r="H2240" s="419">
        <v>700.8</v>
      </c>
    </row>
    <row r="2241" spans="1:8" ht="25.5">
      <c r="A2241" s="439" t="s">
        <v>6290</v>
      </c>
      <c r="B2241" s="319" t="s">
        <v>6291</v>
      </c>
      <c r="C2241" s="311">
        <v>646</v>
      </c>
      <c r="D2241" s="312">
        <v>534</v>
      </c>
      <c r="E2241" s="311">
        <v>6458</v>
      </c>
      <c r="F2241" s="312">
        <v>11145.6</v>
      </c>
      <c r="G2241" s="304">
        <f t="shared" si="42"/>
        <v>7104</v>
      </c>
      <c r="H2241" s="419">
        <v>11679.6</v>
      </c>
    </row>
    <row r="2242" spans="1:8" ht="25.5">
      <c r="A2242" s="439" t="s">
        <v>6292</v>
      </c>
      <c r="B2242" s="319" t="s">
        <v>6293</v>
      </c>
      <c r="C2242" s="311">
        <v>92</v>
      </c>
      <c r="D2242" s="312">
        <v>38</v>
      </c>
      <c r="E2242" s="311">
        <v>5364</v>
      </c>
      <c r="F2242" s="312">
        <v>9331.1999999999989</v>
      </c>
      <c r="G2242" s="304">
        <f t="shared" si="42"/>
        <v>5456</v>
      </c>
      <c r="H2242" s="419">
        <v>9369.1999999999989</v>
      </c>
    </row>
    <row r="2243" spans="1:8">
      <c r="A2243" s="439" t="s">
        <v>6294</v>
      </c>
      <c r="B2243" s="319" t="s">
        <v>6295</v>
      </c>
      <c r="C2243" s="311">
        <v>0</v>
      </c>
      <c r="D2243" s="312">
        <v>1.2</v>
      </c>
      <c r="E2243" s="311">
        <v>0</v>
      </c>
      <c r="F2243" s="312">
        <v>1</v>
      </c>
      <c r="G2243" s="304">
        <f t="shared" si="42"/>
        <v>0</v>
      </c>
      <c r="H2243" s="419">
        <v>2.2000000000000002</v>
      </c>
    </row>
    <row r="2244" spans="1:8" ht="25.5">
      <c r="A2244" s="439" t="s">
        <v>5484</v>
      </c>
      <c r="B2244" s="319" t="s">
        <v>6296</v>
      </c>
      <c r="C2244" s="311">
        <v>112</v>
      </c>
      <c r="D2244" s="312">
        <v>31.200000000000003</v>
      </c>
      <c r="E2244" s="311">
        <v>7463</v>
      </c>
      <c r="F2244" s="312">
        <v>13302</v>
      </c>
      <c r="G2244" s="304">
        <f t="shared" ref="G2244:G2259" si="43">C2244+E2244</f>
        <v>7575</v>
      </c>
      <c r="H2244" s="419">
        <v>13333.2</v>
      </c>
    </row>
    <row r="2245" spans="1:8" ht="25.5">
      <c r="A2245" s="439" t="s">
        <v>6297</v>
      </c>
      <c r="B2245" s="319" t="s">
        <v>6298</v>
      </c>
      <c r="C2245" s="311">
        <v>4</v>
      </c>
      <c r="D2245" s="312">
        <v>0</v>
      </c>
      <c r="E2245" s="311">
        <v>170</v>
      </c>
      <c r="F2245" s="312">
        <v>247.2</v>
      </c>
      <c r="G2245" s="304">
        <f t="shared" si="43"/>
        <v>174</v>
      </c>
      <c r="H2245" s="419">
        <v>247.2</v>
      </c>
    </row>
    <row r="2246" spans="1:8" ht="25.5">
      <c r="A2246" s="439" t="s">
        <v>6299</v>
      </c>
      <c r="B2246" s="319" t="s">
        <v>6300</v>
      </c>
      <c r="C2246" s="311">
        <v>15</v>
      </c>
      <c r="D2246" s="312">
        <v>12.1</v>
      </c>
      <c r="E2246" s="311">
        <v>7</v>
      </c>
      <c r="F2246" s="312">
        <v>6</v>
      </c>
      <c r="G2246" s="304">
        <f t="shared" si="43"/>
        <v>22</v>
      </c>
      <c r="H2246" s="419">
        <v>18.100000000000001</v>
      </c>
    </row>
    <row r="2247" spans="1:8">
      <c r="A2247" s="439" t="s">
        <v>6123</v>
      </c>
      <c r="B2247" s="319" t="s">
        <v>6124</v>
      </c>
      <c r="C2247" s="311">
        <v>0</v>
      </c>
      <c r="D2247" s="312">
        <v>0</v>
      </c>
      <c r="E2247" s="311">
        <v>0</v>
      </c>
      <c r="F2247" s="312">
        <v>1</v>
      </c>
      <c r="G2247" s="304">
        <f t="shared" si="43"/>
        <v>0</v>
      </c>
      <c r="H2247" s="419">
        <v>1</v>
      </c>
    </row>
    <row r="2248" spans="1:8">
      <c r="A2248" s="439" t="s">
        <v>6301</v>
      </c>
      <c r="B2248" s="319" t="s">
        <v>6302</v>
      </c>
      <c r="C2248" s="311">
        <v>270</v>
      </c>
      <c r="D2248" s="312">
        <v>732</v>
      </c>
      <c r="E2248" s="311">
        <v>0</v>
      </c>
      <c r="F2248" s="312">
        <v>1</v>
      </c>
      <c r="G2248" s="304">
        <f t="shared" si="43"/>
        <v>270</v>
      </c>
      <c r="H2248" s="419">
        <v>733</v>
      </c>
    </row>
    <row r="2249" spans="1:8">
      <c r="A2249" s="439" t="s">
        <v>5660</v>
      </c>
      <c r="B2249" s="319" t="s">
        <v>5487</v>
      </c>
      <c r="C2249" s="311">
        <v>10</v>
      </c>
      <c r="D2249" s="312">
        <v>2.2000000000000002</v>
      </c>
      <c r="E2249" s="311">
        <v>789</v>
      </c>
      <c r="F2249" s="312">
        <v>1060.8</v>
      </c>
      <c r="G2249" s="304">
        <f t="shared" si="43"/>
        <v>799</v>
      </c>
      <c r="H2249" s="419">
        <v>1063</v>
      </c>
    </row>
    <row r="2250" spans="1:8">
      <c r="A2250" s="439" t="s">
        <v>6303</v>
      </c>
      <c r="B2250" s="319" t="s">
        <v>6304</v>
      </c>
      <c r="C2250" s="311">
        <v>0</v>
      </c>
      <c r="D2250" s="312">
        <v>0</v>
      </c>
      <c r="E2250" s="311">
        <v>0</v>
      </c>
      <c r="F2250" s="312">
        <v>1</v>
      </c>
      <c r="G2250" s="304">
        <f t="shared" si="43"/>
        <v>0</v>
      </c>
      <c r="H2250" s="419">
        <v>1</v>
      </c>
    </row>
    <row r="2251" spans="1:8" ht="25.5">
      <c r="A2251" s="439" t="s">
        <v>6305</v>
      </c>
      <c r="B2251" s="319" t="s">
        <v>6306</v>
      </c>
      <c r="C2251" s="311">
        <v>4</v>
      </c>
      <c r="D2251" s="312">
        <v>3.5999999999999996</v>
      </c>
      <c r="E2251" s="311">
        <v>3</v>
      </c>
      <c r="F2251" s="312">
        <v>1</v>
      </c>
      <c r="G2251" s="304">
        <f t="shared" si="43"/>
        <v>7</v>
      </c>
      <c r="H2251" s="419">
        <v>4.5999999999999996</v>
      </c>
    </row>
    <row r="2252" spans="1:8" ht="25.5">
      <c r="A2252" s="439" t="s">
        <v>6307</v>
      </c>
      <c r="B2252" s="319" t="s">
        <v>6308</v>
      </c>
      <c r="C2252" s="311">
        <v>0</v>
      </c>
      <c r="D2252" s="312">
        <v>1.2</v>
      </c>
      <c r="E2252" s="311">
        <v>0</v>
      </c>
      <c r="F2252" s="312">
        <v>1</v>
      </c>
      <c r="G2252" s="304">
        <f t="shared" si="43"/>
        <v>0</v>
      </c>
      <c r="H2252" s="419">
        <v>2.2000000000000002</v>
      </c>
    </row>
    <row r="2253" spans="1:8" ht="25.5">
      <c r="A2253" s="439" t="s">
        <v>5492</v>
      </c>
      <c r="B2253" s="319" t="s">
        <v>6309</v>
      </c>
      <c r="C2253" s="311">
        <v>25</v>
      </c>
      <c r="D2253" s="312">
        <v>24</v>
      </c>
      <c r="E2253" s="311">
        <v>0</v>
      </c>
      <c r="F2253" s="312">
        <v>1</v>
      </c>
      <c r="G2253" s="304">
        <f t="shared" si="43"/>
        <v>25</v>
      </c>
      <c r="H2253" s="419">
        <v>25</v>
      </c>
    </row>
    <row r="2254" spans="1:8">
      <c r="A2254" s="307" t="s">
        <v>6310</v>
      </c>
      <c r="B2254" s="308" t="s">
        <v>6311</v>
      </c>
      <c r="C2254" s="311">
        <v>18</v>
      </c>
      <c r="D2254" s="312">
        <v>9.6</v>
      </c>
      <c r="E2254" s="311">
        <v>0</v>
      </c>
      <c r="F2254" s="312">
        <v>1</v>
      </c>
      <c r="G2254" s="304">
        <f t="shared" si="43"/>
        <v>18</v>
      </c>
      <c r="H2254" s="419">
        <v>10.6</v>
      </c>
    </row>
    <row r="2255" spans="1:8" ht="25.5">
      <c r="A2255" s="439" t="s">
        <v>6312</v>
      </c>
      <c r="B2255" s="319" t="s">
        <v>6313</v>
      </c>
      <c r="C2255" s="311">
        <v>0</v>
      </c>
      <c r="D2255" s="312">
        <v>0</v>
      </c>
      <c r="E2255" s="311">
        <v>0</v>
      </c>
      <c r="F2255" s="312">
        <v>1</v>
      </c>
      <c r="G2255" s="304">
        <f t="shared" si="43"/>
        <v>0</v>
      </c>
      <c r="H2255" s="419">
        <v>1</v>
      </c>
    </row>
    <row r="2256" spans="1:8">
      <c r="A2256" s="439" t="s">
        <v>6314</v>
      </c>
      <c r="B2256" s="319" t="s">
        <v>6315</v>
      </c>
      <c r="C2256" s="311">
        <v>0</v>
      </c>
      <c r="D2256" s="312">
        <v>3.3</v>
      </c>
      <c r="E2256" s="311">
        <v>5</v>
      </c>
      <c r="F2256" s="312">
        <v>18</v>
      </c>
      <c r="G2256" s="304">
        <f t="shared" si="43"/>
        <v>5</v>
      </c>
      <c r="H2256" s="419">
        <v>21.3</v>
      </c>
    </row>
    <row r="2257" spans="1:8">
      <c r="A2257" s="307" t="s">
        <v>7306</v>
      </c>
      <c r="B2257" s="308" t="s">
        <v>7307</v>
      </c>
      <c r="C2257" s="311">
        <v>6</v>
      </c>
      <c r="D2257" s="312"/>
      <c r="E2257" s="311">
        <v>0</v>
      </c>
      <c r="F2257" s="312"/>
      <c r="G2257" s="304">
        <f t="shared" si="43"/>
        <v>6</v>
      </c>
      <c r="H2257" s="419"/>
    </row>
    <row r="2258" spans="1:8" ht="13.5" thickBot="1">
      <c r="A2258" s="439" t="s">
        <v>7308</v>
      </c>
      <c r="B2258" s="319" t="s">
        <v>7309</v>
      </c>
      <c r="C2258" s="311">
        <v>1</v>
      </c>
      <c r="D2258" s="312"/>
      <c r="E2258" s="311">
        <v>0</v>
      </c>
      <c r="F2258" s="312"/>
      <c r="G2258" s="304">
        <f t="shared" si="43"/>
        <v>1</v>
      </c>
      <c r="H2258" s="419"/>
    </row>
    <row r="2259" spans="1:8" ht="13.5" thickBot="1">
      <c r="A2259" s="625"/>
      <c r="B2259" s="627" t="s">
        <v>6316</v>
      </c>
      <c r="C2259" s="623">
        <v>14267</v>
      </c>
      <c r="D2259" s="834">
        <v>18176.799999999992</v>
      </c>
      <c r="E2259" s="623">
        <v>70648</v>
      </c>
      <c r="F2259" s="834">
        <v>123362.4</v>
      </c>
      <c r="G2259" s="1353">
        <f t="shared" si="43"/>
        <v>84915</v>
      </c>
      <c r="H2259" s="834">
        <v>141539.20000000001</v>
      </c>
    </row>
    <row r="2260" spans="1:8" ht="13.5" thickBot="1">
      <c r="A2260" s="440"/>
      <c r="B2260" s="463"/>
      <c r="C2260" s="464"/>
      <c r="D2260" s="465"/>
      <c r="E2260" s="466"/>
      <c r="F2260" s="467"/>
      <c r="G2260" s="468"/>
      <c r="H2260" s="469"/>
    </row>
    <row r="2261" spans="1:8" ht="13.5" thickBot="1">
      <c r="A2261" s="2087" t="s">
        <v>1468</v>
      </c>
      <c r="B2261" s="2088"/>
      <c r="C2261" s="2088"/>
      <c r="D2261" s="2088"/>
      <c r="E2261" s="2088"/>
      <c r="F2261" s="2088"/>
      <c r="G2261" s="2088"/>
      <c r="H2261" s="2089"/>
    </row>
    <row r="2262" spans="1:8" ht="25.5">
      <c r="A2262" s="336">
        <v>260076</v>
      </c>
      <c r="B2262" s="337" t="s">
        <v>5583</v>
      </c>
      <c r="C2262" s="1425">
        <v>0</v>
      </c>
      <c r="D2262" s="507">
        <v>0</v>
      </c>
      <c r="E2262" s="311">
        <v>48</v>
      </c>
      <c r="F2262" s="312">
        <v>99.6</v>
      </c>
      <c r="G2262" s="304">
        <f>C2262+E2262</f>
        <v>48</v>
      </c>
      <c r="H2262" s="419">
        <v>99.6</v>
      </c>
    </row>
    <row r="2263" spans="1:8" ht="25.5">
      <c r="A2263" s="336" t="s">
        <v>5373</v>
      </c>
      <c r="B2263" s="337" t="s">
        <v>5584</v>
      </c>
      <c r="C2263" s="1425">
        <v>0</v>
      </c>
      <c r="D2263" s="507">
        <v>0</v>
      </c>
      <c r="E2263" s="311">
        <v>0</v>
      </c>
      <c r="F2263" s="312">
        <v>1</v>
      </c>
      <c r="G2263" s="304">
        <f t="shared" ref="G2263:G2326" si="44">C2263+E2263</f>
        <v>0</v>
      </c>
      <c r="H2263" s="419">
        <v>1</v>
      </c>
    </row>
    <row r="2264" spans="1:8">
      <c r="A2264" s="336" t="s">
        <v>5947</v>
      </c>
      <c r="B2264" s="337" t="s">
        <v>5948</v>
      </c>
      <c r="C2264" s="1425">
        <v>0</v>
      </c>
      <c r="D2264" s="507">
        <v>0</v>
      </c>
      <c r="E2264" s="311">
        <v>0</v>
      </c>
      <c r="F2264" s="312">
        <v>1.2</v>
      </c>
      <c r="G2264" s="304">
        <f t="shared" si="44"/>
        <v>0</v>
      </c>
      <c r="H2264" s="419">
        <v>1.2</v>
      </c>
    </row>
    <row r="2265" spans="1:8">
      <c r="A2265" s="336" t="s">
        <v>6150</v>
      </c>
      <c r="B2265" s="337" t="s">
        <v>6151</v>
      </c>
      <c r="C2265" s="1425">
        <v>2</v>
      </c>
      <c r="D2265" s="507">
        <v>4.4000000000000004</v>
      </c>
      <c r="E2265" s="311">
        <v>80</v>
      </c>
      <c r="F2265" s="312">
        <v>622.79999999999995</v>
      </c>
      <c r="G2265" s="304">
        <f t="shared" si="44"/>
        <v>82</v>
      </c>
      <c r="H2265" s="419">
        <v>627.19999999999993</v>
      </c>
    </row>
    <row r="2266" spans="1:8">
      <c r="A2266" s="336" t="s">
        <v>5587</v>
      </c>
      <c r="B2266" s="337" t="s">
        <v>5588</v>
      </c>
      <c r="C2266" s="1425">
        <v>180</v>
      </c>
      <c r="D2266" s="507">
        <v>93.600000000000009</v>
      </c>
      <c r="E2266" s="311">
        <v>1586</v>
      </c>
      <c r="F2266" s="312">
        <v>1255.1999999999998</v>
      </c>
      <c r="G2266" s="304">
        <f t="shared" si="44"/>
        <v>1766</v>
      </c>
      <c r="H2266" s="419">
        <v>1348.7999999999997</v>
      </c>
    </row>
    <row r="2267" spans="1:8">
      <c r="A2267" s="336" t="s">
        <v>6317</v>
      </c>
      <c r="B2267" s="337" t="s">
        <v>6318</v>
      </c>
      <c r="C2267" s="1425">
        <v>0</v>
      </c>
      <c r="D2267" s="507">
        <v>0</v>
      </c>
      <c r="E2267" s="311">
        <v>0</v>
      </c>
      <c r="F2267" s="312">
        <v>7.1999999999999993</v>
      </c>
      <c r="G2267" s="304">
        <f t="shared" si="44"/>
        <v>0</v>
      </c>
      <c r="H2267" s="419">
        <v>7.1999999999999993</v>
      </c>
    </row>
    <row r="2268" spans="1:8">
      <c r="A2268" s="336" t="s">
        <v>6319</v>
      </c>
      <c r="B2268" s="337" t="s">
        <v>6320</v>
      </c>
      <c r="C2268" s="1425">
        <v>0</v>
      </c>
      <c r="D2268" s="507">
        <v>0</v>
      </c>
      <c r="E2268" s="311">
        <v>1</v>
      </c>
      <c r="F2268" s="312">
        <v>13.2</v>
      </c>
      <c r="G2268" s="304">
        <f t="shared" si="44"/>
        <v>1</v>
      </c>
      <c r="H2268" s="419">
        <v>13.2</v>
      </c>
    </row>
    <row r="2269" spans="1:8">
      <c r="A2269" s="336" t="s">
        <v>5714</v>
      </c>
      <c r="B2269" s="337" t="s">
        <v>5590</v>
      </c>
      <c r="C2269" s="1425">
        <v>0</v>
      </c>
      <c r="D2269" s="507">
        <v>0</v>
      </c>
      <c r="E2269" s="311">
        <v>5</v>
      </c>
      <c r="F2269" s="312">
        <v>27.599999999999998</v>
      </c>
      <c r="G2269" s="304">
        <f t="shared" si="44"/>
        <v>5</v>
      </c>
      <c r="H2269" s="419">
        <v>27.599999999999998</v>
      </c>
    </row>
    <row r="2270" spans="1:8">
      <c r="A2270" s="336" t="s">
        <v>5375</v>
      </c>
      <c r="B2270" s="337" t="s">
        <v>5376</v>
      </c>
      <c r="C2270" s="1425">
        <v>0</v>
      </c>
      <c r="D2270" s="507">
        <v>0</v>
      </c>
      <c r="E2270" s="311">
        <v>708</v>
      </c>
      <c r="F2270" s="312">
        <v>1200</v>
      </c>
      <c r="G2270" s="304">
        <f t="shared" si="44"/>
        <v>708</v>
      </c>
      <c r="H2270" s="419">
        <v>1200</v>
      </c>
    </row>
    <row r="2271" spans="1:8">
      <c r="A2271" s="336" t="s">
        <v>6321</v>
      </c>
      <c r="B2271" s="337" t="s">
        <v>6322</v>
      </c>
      <c r="C2271" s="1425">
        <v>0</v>
      </c>
      <c r="D2271" s="507">
        <v>0</v>
      </c>
      <c r="E2271" s="311">
        <v>0</v>
      </c>
      <c r="F2271" s="312">
        <v>1.2</v>
      </c>
      <c r="G2271" s="304">
        <f t="shared" si="44"/>
        <v>0</v>
      </c>
      <c r="H2271" s="419">
        <v>1.2</v>
      </c>
    </row>
    <row r="2272" spans="1:8">
      <c r="A2272" s="336" t="s">
        <v>5849</v>
      </c>
      <c r="B2272" s="337" t="s">
        <v>5850</v>
      </c>
      <c r="C2272" s="1425">
        <v>0</v>
      </c>
      <c r="D2272" s="507">
        <v>0</v>
      </c>
      <c r="E2272" s="311">
        <v>0</v>
      </c>
      <c r="F2272" s="312">
        <v>1.2</v>
      </c>
      <c r="G2272" s="304">
        <f t="shared" si="44"/>
        <v>0</v>
      </c>
      <c r="H2272" s="419">
        <v>1.2</v>
      </c>
    </row>
    <row r="2273" spans="1:8">
      <c r="A2273" s="336" t="s">
        <v>5851</v>
      </c>
      <c r="B2273" s="337" t="s">
        <v>5380</v>
      </c>
      <c r="C2273" s="1425">
        <v>0</v>
      </c>
      <c r="D2273" s="507">
        <v>2</v>
      </c>
      <c r="E2273" s="311">
        <v>214</v>
      </c>
      <c r="F2273" s="312">
        <v>397.2</v>
      </c>
      <c r="G2273" s="304">
        <f t="shared" si="44"/>
        <v>214</v>
      </c>
      <c r="H2273" s="419">
        <v>399.2</v>
      </c>
    </row>
    <row r="2274" spans="1:8">
      <c r="A2274" s="336" t="s">
        <v>5961</v>
      </c>
      <c r="B2274" s="337" t="s">
        <v>5382</v>
      </c>
      <c r="C2274" s="1425">
        <v>0</v>
      </c>
      <c r="D2274" s="507">
        <v>0</v>
      </c>
      <c r="E2274" s="311">
        <v>19</v>
      </c>
      <c r="F2274" s="312">
        <v>18</v>
      </c>
      <c r="G2274" s="304">
        <f t="shared" si="44"/>
        <v>19</v>
      </c>
      <c r="H2274" s="419">
        <v>18</v>
      </c>
    </row>
    <row r="2275" spans="1:8">
      <c r="A2275" s="336" t="s">
        <v>5383</v>
      </c>
      <c r="B2275" s="337" t="s">
        <v>5384</v>
      </c>
      <c r="C2275" s="1425">
        <v>0</v>
      </c>
      <c r="D2275" s="507">
        <v>0</v>
      </c>
      <c r="E2275" s="311">
        <v>4</v>
      </c>
      <c r="F2275" s="312">
        <v>10.8</v>
      </c>
      <c r="G2275" s="304">
        <f t="shared" si="44"/>
        <v>4</v>
      </c>
      <c r="H2275" s="419">
        <v>10.8</v>
      </c>
    </row>
    <row r="2276" spans="1:8">
      <c r="A2276" s="336" t="s">
        <v>5597</v>
      </c>
      <c r="B2276" s="337" t="s">
        <v>6323</v>
      </c>
      <c r="C2276" s="1425">
        <v>2</v>
      </c>
      <c r="D2276" s="507">
        <v>9.6</v>
      </c>
      <c r="E2276" s="311">
        <v>310</v>
      </c>
      <c r="F2276" s="312">
        <v>601.19999999999993</v>
      </c>
      <c r="G2276" s="304">
        <f t="shared" si="44"/>
        <v>312</v>
      </c>
      <c r="H2276" s="419">
        <v>610.79999999999995</v>
      </c>
    </row>
    <row r="2277" spans="1:8" ht="25.5">
      <c r="A2277" s="336" t="s">
        <v>6324</v>
      </c>
      <c r="B2277" s="337" t="s">
        <v>6325</v>
      </c>
      <c r="C2277" s="506">
        <v>0</v>
      </c>
      <c r="D2277" s="507">
        <v>2</v>
      </c>
      <c r="E2277" s="311">
        <v>46</v>
      </c>
      <c r="F2277" s="312">
        <v>98.4</v>
      </c>
      <c r="G2277" s="304">
        <f t="shared" si="44"/>
        <v>46</v>
      </c>
      <c r="H2277" s="419">
        <v>100.4</v>
      </c>
    </row>
    <row r="2278" spans="1:8">
      <c r="A2278" s="336" t="s">
        <v>5385</v>
      </c>
      <c r="B2278" s="337" t="s">
        <v>5386</v>
      </c>
      <c r="C2278" s="506">
        <v>0</v>
      </c>
      <c r="D2278" s="507">
        <v>19.2</v>
      </c>
      <c r="E2278" s="311">
        <v>1054</v>
      </c>
      <c r="F2278" s="312">
        <v>1830</v>
      </c>
      <c r="G2278" s="304">
        <f t="shared" si="44"/>
        <v>1054</v>
      </c>
      <c r="H2278" s="419">
        <v>1849.2</v>
      </c>
    </row>
    <row r="2279" spans="1:8">
      <c r="A2279" s="447" t="s">
        <v>5599</v>
      </c>
      <c r="B2279" s="355" t="s">
        <v>5854</v>
      </c>
      <c r="C2279" s="370">
        <v>0</v>
      </c>
      <c r="D2279" s="371">
        <v>0</v>
      </c>
      <c r="E2279" s="311">
        <v>0</v>
      </c>
      <c r="F2279" s="312">
        <v>1</v>
      </c>
      <c r="G2279" s="304">
        <f t="shared" si="44"/>
        <v>0</v>
      </c>
      <c r="H2279" s="419">
        <v>1</v>
      </c>
    </row>
    <row r="2280" spans="1:8" ht="25.5">
      <c r="A2280" s="447" t="s">
        <v>5387</v>
      </c>
      <c r="B2280" s="355" t="s">
        <v>5388</v>
      </c>
      <c r="C2280" s="424">
        <v>0</v>
      </c>
      <c r="D2280" s="425">
        <v>0</v>
      </c>
      <c r="E2280" s="311">
        <v>3</v>
      </c>
      <c r="F2280" s="312">
        <v>21.6</v>
      </c>
      <c r="G2280" s="304">
        <f t="shared" si="44"/>
        <v>3</v>
      </c>
      <c r="H2280" s="419">
        <v>21.6</v>
      </c>
    </row>
    <row r="2281" spans="1:8" ht="25.5">
      <c r="A2281" s="447" t="s">
        <v>5963</v>
      </c>
      <c r="B2281" s="355" t="s">
        <v>6326</v>
      </c>
      <c r="C2281" s="424">
        <v>0</v>
      </c>
      <c r="D2281" s="425">
        <v>0</v>
      </c>
      <c r="E2281" s="311">
        <v>7</v>
      </c>
      <c r="F2281" s="312">
        <v>9.6</v>
      </c>
      <c r="G2281" s="304">
        <f t="shared" si="44"/>
        <v>7</v>
      </c>
      <c r="H2281" s="419">
        <v>9.6</v>
      </c>
    </row>
    <row r="2282" spans="1:8">
      <c r="A2282" s="447" t="s">
        <v>6327</v>
      </c>
      <c r="B2282" s="355" t="s">
        <v>6328</v>
      </c>
      <c r="C2282" s="424">
        <v>0</v>
      </c>
      <c r="D2282" s="425">
        <v>0</v>
      </c>
      <c r="E2282" s="311">
        <v>30</v>
      </c>
      <c r="F2282" s="312">
        <v>7.1999999999999993</v>
      </c>
      <c r="G2282" s="304">
        <f t="shared" si="44"/>
        <v>30</v>
      </c>
      <c r="H2282" s="419">
        <v>7.1999999999999993</v>
      </c>
    </row>
    <row r="2283" spans="1:8" ht="25.5">
      <c r="A2283" s="447" t="s">
        <v>7310</v>
      </c>
      <c r="B2283" s="355" t="s">
        <v>7311</v>
      </c>
      <c r="C2283" s="424">
        <v>1</v>
      </c>
      <c r="D2283" s="425">
        <v>0</v>
      </c>
      <c r="E2283" s="311">
        <v>0</v>
      </c>
      <c r="F2283" s="312">
        <v>4.8</v>
      </c>
      <c r="G2283" s="304">
        <f t="shared" si="44"/>
        <v>1</v>
      </c>
      <c r="H2283" s="419">
        <v>4.8</v>
      </c>
    </row>
    <row r="2284" spans="1:8" ht="25.5">
      <c r="A2284" s="447" t="s">
        <v>6329</v>
      </c>
      <c r="B2284" s="355" t="s">
        <v>6330</v>
      </c>
      <c r="C2284" s="424">
        <v>1</v>
      </c>
      <c r="D2284" s="425">
        <v>0</v>
      </c>
      <c r="E2284" s="311">
        <v>28</v>
      </c>
      <c r="F2284" s="312">
        <v>8.4</v>
      </c>
      <c r="G2284" s="304">
        <f t="shared" si="44"/>
        <v>29</v>
      </c>
      <c r="H2284" s="419">
        <v>8.4</v>
      </c>
    </row>
    <row r="2285" spans="1:8">
      <c r="A2285" s="447" t="s">
        <v>6331</v>
      </c>
      <c r="B2285" s="355" t="s">
        <v>6332</v>
      </c>
      <c r="C2285" s="424">
        <v>1</v>
      </c>
      <c r="D2285" s="425">
        <v>0</v>
      </c>
      <c r="E2285" s="311">
        <v>17</v>
      </c>
      <c r="F2285" s="312">
        <v>22.799999999999997</v>
      </c>
      <c r="G2285" s="304">
        <f t="shared" si="44"/>
        <v>18</v>
      </c>
      <c r="H2285" s="419">
        <v>22.799999999999997</v>
      </c>
    </row>
    <row r="2286" spans="1:8">
      <c r="A2286" s="447" t="s">
        <v>6333</v>
      </c>
      <c r="B2286" s="355" t="s">
        <v>6334</v>
      </c>
      <c r="C2286" s="424">
        <v>0</v>
      </c>
      <c r="D2286" s="425">
        <v>0</v>
      </c>
      <c r="E2286" s="311">
        <v>0</v>
      </c>
      <c r="F2286" s="312">
        <v>2.4</v>
      </c>
      <c r="G2286" s="304">
        <f t="shared" si="44"/>
        <v>0</v>
      </c>
      <c r="H2286" s="419">
        <v>2.4</v>
      </c>
    </row>
    <row r="2287" spans="1:8" ht="25.5">
      <c r="A2287" s="447" t="s">
        <v>6335</v>
      </c>
      <c r="B2287" s="355" t="s">
        <v>6336</v>
      </c>
      <c r="C2287" s="424">
        <v>0</v>
      </c>
      <c r="D2287" s="425">
        <v>1.2</v>
      </c>
      <c r="E2287" s="311">
        <v>3</v>
      </c>
      <c r="F2287" s="312">
        <v>1.2</v>
      </c>
      <c r="G2287" s="304">
        <f t="shared" si="44"/>
        <v>3</v>
      </c>
      <c r="H2287" s="419">
        <v>2.4</v>
      </c>
    </row>
    <row r="2288" spans="1:8" ht="25.5">
      <c r="A2288" s="447" t="s">
        <v>6337</v>
      </c>
      <c r="B2288" s="355" t="s">
        <v>6338</v>
      </c>
      <c r="C2288" s="424">
        <v>0</v>
      </c>
      <c r="D2288" s="425">
        <v>0</v>
      </c>
      <c r="E2288" s="311">
        <v>0</v>
      </c>
      <c r="F2288" s="312">
        <v>6</v>
      </c>
      <c r="G2288" s="304">
        <f t="shared" si="44"/>
        <v>0</v>
      </c>
      <c r="H2288" s="419">
        <v>6</v>
      </c>
    </row>
    <row r="2289" spans="1:8" ht="25.5">
      <c r="A2289" s="447" t="s">
        <v>6339</v>
      </c>
      <c r="B2289" s="355" t="s">
        <v>6340</v>
      </c>
      <c r="C2289" s="424">
        <v>0</v>
      </c>
      <c r="D2289" s="425">
        <v>0</v>
      </c>
      <c r="E2289" s="311">
        <v>0</v>
      </c>
      <c r="F2289" s="312">
        <v>1</v>
      </c>
      <c r="G2289" s="304">
        <f t="shared" si="44"/>
        <v>0</v>
      </c>
      <c r="H2289" s="419">
        <v>1</v>
      </c>
    </row>
    <row r="2290" spans="1:8" ht="25.5">
      <c r="A2290" s="447" t="s">
        <v>6341</v>
      </c>
      <c r="B2290" s="355" t="s">
        <v>6342</v>
      </c>
      <c r="C2290" s="424">
        <v>0</v>
      </c>
      <c r="D2290" s="425">
        <v>0</v>
      </c>
      <c r="E2290" s="311">
        <v>1</v>
      </c>
      <c r="F2290" s="312">
        <v>1</v>
      </c>
      <c r="G2290" s="304">
        <f t="shared" si="44"/>
        <v>1</v>
      </c>
      <c r="H2290" s="419">
        <v>1</v>
      </c>
    </row>
    <row r="2291" spans="1:8" ht="25.5">
      <c r="A2291" s="447" t="s">
        <v>6343</v>
      </c>
      <c r="B2291" s="355" t="s">
        <v>6344</v>
      </c>
      <c r="C2291" s="424">
        <v>0</v>
      </c>
      <c r="D2291" s="425">
        <v>0</v>
      </c>
      <c r="E2291" s="311">
        <v>1</v>
      </c>
      <c r="F2291" s="312">
        <v>1</v>
      </c>
      <c r="G2291" s="304">
        <f t="shared" si="44"/>
        <v>1</v>
      </c>
      <c r="H2291" s="419">
        <v>1</v>
      </c>
    </row>
    <row r="2292" spans="1:8" ht="25.5">
      <c r="A2292" s="447" t="s">
        <v>5965</v>
      </c>
      <c r="B2292" s="355" t="s">
        <v>6345</v>
      </c>
      <c r="C2292" s="424">
        <v>0</v>
      </c>
      <c r="D2292" s="425">
        <v>0</v>
      </c>
      <c r="E2292" s="311">
        <v>1</v>
      </c>
      <c r="F2292" s="312">
        <v>1</v>
      </c>
      <c r="G2292" s="304">
        <f t="shared" si="44"/>
        <v>1</v>
      </c>
      <c r="H2292" s="419">
        <v>1</v>
      </c>
    </row>
    <row r="2293" spans="1:8" ht="25.5">
      <c r="A2293" s="447" t="s">
        <v>6346</v>
      </c>
      <c r="B2293" s="355" t="s">
        <v>6347</v>
      </c>
      <c r="C2293" s="424">
        <v>0</v>
      </c>
      <c r="D2293" s="425">
        <v>0</v>
      </c>
      <c r="E2293" s="311">
        <v>0</v>
      </c>
      <c r="F2293" s="312">
        <v>1</v>
      </c>
      <c r="G2293" s="304">
        <f t="shared" si="44"/>
        <v>0</v>
      </c>
      <c r="H2293" s="419">
        <v>1</v>
      </c>
    </row>
    <row r="2294" spans="1:8" ht="25.5">
      <c r="A2294" s="447" t="s">
        <v>6348</v>
      </c>
      <c r="B2294" s="355" t="s">
        <v>6349</v>
      </c>
      <c r="C2294" s="424">
        <v>0</v>
      </c>
      <c r="D2294" s="425">
        <v>0</v>
      </c>
      <c r="E2294" s="311">
        <v>1</v>
      </c>
      <c r="F2294" s="312">
        <v>1.2</v>
      </c>
      <c r="G2294" s="304">
        <f t="shared" si="44"/>
        <v>1</v>
      </c>
      <c r="H2294" s="419">
        <v>1.2</v>
      </c>
    </row>
    <row r="2295" spans="1:8">
      <c r="A2295" s="447" t="s">
        <v>5389</v>
      </c>
      <c r="B2295" s="355" t="s">
        <v>5861</v>
      </c>
      <c r="C2295" s="424">
        <v>24</v>
      </c>
      <c r="D2295" s="425">
        <v>45.1</v>
      </c>
      <c r="E2295" s="311">
        <v>2519</v>
      </c>
      <c r="F2295" s="312">
        <v>4372.7999999999993</v>
      </c>
      <c r="G2295" s="304">
        <f t="shared" si="44"/>
        <v>2543</v>
      </c>
      <c r="H2295" s="419">
        <v>4417.8999999999996</v>
      </c>
    </row>
    <row r="2296" spans="1:8">
      <c r="A2296" s="447" t="s">
        <v>6350</v>
      </c>
      <c r="B2296" s="355" t="s">
        <v>6351</v>
      </c>
      <c r="C2296" s="424">
        <v>0</v>
      </c>
      <c r="D2296" s="425">
        <v>0</v>
      </c>
      <c r="E2296" s="311">
        <v>0</v>
      </c>
      <c r="F2296" s="312">
        <v>1</v>
      </c>
      <c r="G2296" s="304">
        <f t="shared" si="44"/>
        <v>0</v>
      </c>
      <c r="H2296" s="419">
        <v>1</v>
      </c>
    </row>
    <row r="2297" spans="1:8">
      <c r="A2297" s="447" t="s">
        <v>5391</v>
      </c>
      <c r="B2297" s="355" t="s">
        <v>5392</v>
      </c>
      <c r="C2297" s="424">
        <v>0</v>
      </c>
      <c r="D2297" s="425">
        <v>0</v>
      </c>
      <c r="E2297" s="311">
        <v>8</v>
      </c>
      <c r="F2297" s="312">
        <v>9.6</v>
      </c>
      <c r="G2297" s="304">
        <f t="shared" si="44"/>
        <v>8</v>
      </c>
      <c r="H2297" s="419">
        <v>9.6</v>
      </c>
    </row>
    <row r="2298" spans="1:8">
      <c r="A2298" s="447" t="s">
        <v>4720</v>
      </c>
      <c r="B2298" s="355" t="s">
        <v>6352</v>
      </c>
      <c r="C2298" s="424">
        <v>0</v>
      </c>
      <c r="D2298" s="425">
        <v>0</v>
      </c>
      <c r="E2298" s="311">
        <v>0</v>
      </c>
      <c r="F2298" s="312">
        <v>2.4</v>
      </c>
      <c r="G2298" s="304">
        <f t="shared" si="44"/>
        <v>0</v>
      </c>
      <c r="H2298" s="419">
        <v>2.4</v>
      </c>
    </row>
    <row r="2299" spans="1:8" ht="25.5">
      <c r="A2299" s="447" t="s">
        <v>3317</v>
      </c>
      <c r="B2299" s="355" t="s">
        <v>3318</v>
      </c>
      <c r="C2299" s="424">
        <v>0</v>
      </c>
      <c r="D2299" s="425">
        <v>0</v>
      </c>
      <c r="E2299" s="311">
        <v>0</v>
      </c>
      <c r="F2299" s="312">
        <v>1</v>
      </c>
      <c r="G2299" s="304">
        <f t="shared" si="44"/>
        <v>0</v>
      </c>
      <c r="H2299" s="419">
        <v>1</v>
      </c>
    </row>
    <row r="2300" spans="1:8">
      <c r="A2300" s="447" t="s">
        <v>5393</v>
      </c>
      <c r="B2300" s="355" t="s">
        <v>5394</v>
      </c>
      <c r="C2300" s="424">
        <v>0</v>
      </c>
      <c r="D2300" s="425">
        <v>116</v>
      </c>
      <c r="E2300" s="311">
        <v>699</v>
      </c>
      <c r="F2300" s="312">
        <v>1256.4000000000001</v>
      </c>
      <c r="G2300" s="304">
        <f t="shared" si="44"/>
        <v>699</v>
      </c>
      <c r="H2300" s="419">
        <v>1372.4</v>
      </c>
    </row>
    <row r="2301" spans="1:8">
      <c r="A2301" s="447" t="s">
        <v>3348</v>
      </c>
      <c r="B2301" s="355" t="s">
        <v>3349</v>
      </c>
      <c r="C2301" s="424">
        <v>0</v>
      </c>
      <c r="D2301" s="425">
        <v>0</v>
      </c>
      <c r="E2301" s="311">
        <v>1</v>
      </c>
      <c r="F2301" s="312">
        <v>3.5999999999999996</v>
      </c>
      <c r="G2301" s="304">
        <f t="shared" si="44"/>
        <v>1</v>
      </c>
      <c r="H2301" s="419">
        <v>3.5999999999999996</v>
      </c>
    </row>
    <row r="2302" spans="1:8" ht="25.5">
      <c r="A2302" s="447" t="s">
        <v>5973</v>
      </c>
      <c r="B2302" s="355" t="s">
        <v>6353</v>
      </c>
      <c r="C2302" s="424">
        <v>0</v>
      </c>
      <c r="D2302" s="425">
        <v>0</v>
      </c>
      <c r="E2302" s="311">
        <v>0</v>
      </c>
      <c r="F2302" s="312">
        <v>1</v>
      </c>
      <c r="G2302" s="304">
        <f t="shared" si="44"/>
        <v>0</v>
      </c>
      <c r="H2302" s="419">
        <v>1</v>
      </c>
    </row>
    <row r="2303" spans="1:8">
      <c r="A2303" s="447" t="s">
        <v>5399</v>
      </c>
      <c r="B2303" s="355" t="s">
        <v>6354</v>
      </c>
      <c r="C2303" s="424">
        <v>0</v>
      </c>
      <c r="D2303" s="425">
        <v>0</v>
      </c>
      <c r="E2303" s="311">
        <v>2</v>
      </c>
      <c r="F2303" s="312">
        <v>1.2</v>
      </c>
      <c r="G2303" s="304">
        <f t="shared" si="44"/>
        <v>2</v>
      </c>
      <c r="H2303" s="419">
        <v>1.2</v>
      </c>
    </row>
    <row r="2304" spans="1:8">
      <c r="A2304" s="447" t="s">
        <v>6355</v>
      </c>
      <c r="B2304" s="355" t="s">
        <v>6356</v>
      </c>
      <c r="C2304" s="424">
        <v>0</v>
      </c>
      <c r="D2304" s="425">
        <v>24</v>
      </c>
      <c r="E2304" s="311">
        <v>86</v>
      </c>
      <c r="F2304" s="312">
        <v>289.20000000000005</v>
      </c>
      <c r="G2304" s="304">
        <f t="shared" si="44"/>
        <v>86</v>
      </c>
      <c r="H2304" s="419">
        <v>313.20000000000005</v>
      </c>
    </row>
    <row r="2305" spans="1:8">
      <c r="A2305" s="447" t="s">
        <v>6357</v>
      </c>
      <c r="B2305" s="355" t="s">
        <v>6358</v>
      </c>
      <c r="C2305" s="424">
        <v>0</v>
      </c>
      <c r="D2305" s="425">
        <v>0</v>
      </c>
      <c r="E2305" s="311">
        <v>0</v>
      </c>
      <c r="F2305" s="312">
        <v>3.5999999999999996</v>
      </c>
      <c r="G2305" s="304">
        <f t="shared" si="44"/>
        <v>0</v>
      </c>
      <c r="H2305" s="419">
        <v>3.5999999999999996</v>
      </c>
    </row>
    <row r="2306" spans="1:8">
      <c r="A2306" s="447" t="s">
        <v>5403</v>
      </c>
      <c r="B2306" s="355" t="s">
        <v>6359</v>
      </c>
      <c r="C2306" s="424">
        <v>0</v>
      </c>
      <c r="D2306" s="425">
        <v>0</v>
      </c>
      <c r="E2306" s="311">
        <v>0</v>
      </c>
      <c r="F2306" s="312">
        <v>3.5999999999999996</v>
      </c>
      <c r="G2306" s="304">
        <f t="shared" si="44"/>
        <v>0</v>
      </c>
      <c r="H2306" s="419">
        <v>3.5999999999999996</v>
      </c>
    </row>
    <row r="2307" spans="1:8" ht="38.25">
      <c r="A2307" s="447" t="s">
        <v>6360</v>
      </c>
      <c r="B2307" s="355" t="s">
        <v>6361</v>
      </c>
      <c r="C2307" s="424">
        <v>1</v>
      </c>
      <c r="D2307" s="425">
        <v>13.2</v>
      </c>
      <c r="E2307" s="311">
        <v>105</v>
      </c>
      <c r="F2307" s="312">
        <v>40.800000000000004</v>
      </c>
      <c r="G2307" s="304">
        <f t="shared" si="44"/>
        <v>106</v>
      </c>
      <c r="H2307" s="419">
        <v>54</v>
      </c>
    </row>
    <row r="2308" spans="1:8">
      <c r="A2308" s="447" t="s">
        <v>5406</v>
      </c>
      <c r="B2308" s="355" t="s">
        <v>5609</v>
      </c>
      <c r="C2308" s="424">
        <v>0</v>
      </c>
      <c r="D2308" s="425">
        <v>6</v>
      </c>
      <c r="E2308" s="311">
        <v>32</v>
      </c>
      <c r="F2308" s="312">
        <v>46.800000000000004</v>
      </c>
      <c r="G2308" s="304">
        <f t="shared" si="44"/>
        <v>32</v>
      </c>
      <c r="H2308" s="419">
        <v>52.800000000000004</v>
      </c>
    </row>
    <row r="2309" spans="1:8">
      <c r="A2309" s="447" t="s">
        <v>5408</v>
      </c>
      <c r="B2309" s="355" t="s">
        <v>5409</v>
      </c>
      <c r="C2309" s="424">
        <v>0</v>
      </c>
      <c r="D2309" s="425">
        <v>0</v>
      </c>
      <c r="E2309" s="311">
        <v>0</v>
      </c>
      <c r="F2309" s="312">
        <v>2.4</v>
      </c>
      <c r="G2309" s="304">
        <f t="shared" si="44"/>
        <v>0</v>
      </c>
      <c r="H2309" s="419">
        <v>2.4</v>
      </c>
    </row>
    <row r="2310" spans="1:8">
      <c r="A2310" s="447" t="s">
        <v>5410</v>
      </c>
      <c r="B2310" s="355" t="s">
        <v>5411</v>
      </c>
      <c r="C2310" s="424">
        <v>0</v>
      </c>
      <c r="D2310" s="425">
        <v>1.2</v>
      </c>
      <c r="E2310" s="311">
        <v>0</v>
      </c>
      <c r="F2310" s="312">
        <v>3.5999999999999996</v>
      </c>
      <c r="G2310" s="304">
        <f t="shared" si="44"/>
        <v>0</v>
      </c>
      <c r="H2310" s="419">
        <v>4.8</v>
      </c>
    </row>
    <row r="2311" spans="1:8">
      <c r="A2311" s="447" t="s">
        <v>4035</v>
      </c>
      <c r="B2311" s="355" t="s">
        <v>4036</v>
      </c>
      <c r="C2311" s="424">
        <v>0</v>
      </c>
      <c r="D2311" s="425">
        <v>3.5999999999999996</v>
      </c>
      <c r="E2311" s="311">
        <v>5</v>
      </c>
      <c r="F2311" s="312">
        <v>2.4</v>
      </c>
      <c r="G2311" s="304">
        <f t="shared" si="44"/>
        <v>5</v>
      </c>
      <c r="H2311" s="419">
        <v>6</v>
      </c>
    </row>
    <row r="2312" spans="1:8" ht="25.5">
      <c r="A2312" s="447" t="s">
        <v>6362</v>
      </c>
      <c r="B2312" s="355" t="s">
        <v>6363</v>
      </c>
      <c r="C2312" s="424">
        <v>0</v>
      </c>
      <c r="D2312" s="425">
        <v>0</v>
      </c>
      <c r="E2312" s="311">
        <v>0</v>
      </c>
      <c r="F2312" s="312">
        <v>1.2</v>
      </c>
      <c r="G2312" s="304">
        <f t="shared" si="44"/>
        <v>0</v>
      </c>
      <c r="H2312" s="419">
        <v>1.2</v>
      </c>
    </row>
    <row r="2313" spans="1:8" ht="25.5">
      <c r="A2313" s="447" t="s">
        <v>6364</v>
      </c>
      <c r="B2313" s="355" t="s">
        <v>6365</v>
      </c>
      <c r="C2313" s="424">
        <v>1</v>
      </c>
      <c r="D2313" s="425">
        <v>0</v>
      </c>
      <c r="E2313" s="311">
        <v>9</v>
      </c>
      <c r="F2313" s="312">
        <v>4.8</v>
      </c>
      <c r="G2313" s="304">
        <f t="shared" si="44"/>
        <v>10</v>
      </c>
      <c r="H2313" s="419">
        <v>4.8</v>
      </c>
    </row>
    <row r="2314" spans="1:8">
      <c r="A2314" s="447" t="s">
        <v>6366</v>
      </c>
      <c r="B2314" s="355" t="s">
        <v>6367</v>
      </c>
      <c r="C2314" s="424">
        <v>0</v>
      </c>
      <c r="D2314" s="425">
        <v>0</v>
      </c>
      <c r="E2314" s="311">
        <v>0</v>
      </c>
      <c r="F2314" s="312">
        <v>1</v>
      </c>
      <c r="G2314" s="304">
        <f t="shared" si="44"/>
        <v>0</v>
      </c>
      <c r="H2314" s="419">
        <v>1</v>
      </c>
    </row>
    <row r="2315" spans="1:8">
      <c r="A2315" s="447" t="s">
        <v>6368</v>
      </c>
      <c r="B2315" s="355" t="s">
        <v>6369</v>
      </c>
      <c r="C2315" s="424">
        <v>0</v>
      </c>
      <c r="D2315" s="425">
        <v>0</v>
      </c>
      <c r="E2315" s="311">
        <v>0</v>
      </c>
      <c r="F2315" s="312">
        <v>2.4</v>
      </c>
      <c r="G2315" s="304">
        <f t="shared" si="44"/>
        <v>0</v>
      </c>
      <c r="H2315" s="419">
        <v>2.4</v>
      </c>
    </row>
    <row r="2316" spans="1:8">
      <c r="A2316" s="447" t="s">
        <v>6370</v>
      </c>
      <c r="B2316" s="355" t="s">
        <v>6371</v>
      </c>
      <c r="C2316" s="424">
        <v>2</v>
      </c>
      <c r="D2316" s="425">
        <v>0</v>
      </c>
      <c r="E2316" s="311">
        <v>18</v>
      </c>
      <c r="F2316" s="312">
        <v>4.8</v>
      </c>
      <c r="G2316" s="304">
        <f t="shared" si="44"/>
        <v>20</v>
      </c>
      <c r="H2316" s="419">
        <v>4.8</v>
      </c>
    </row>
    <row r="2317" spans="1:8">
      <c r="A2317" s="447" t="s">
        <v>5996</v>
      </c>
      <c r="B2317" s="355" t="s">
        <v>5997</v>
      </c>
      <c r="C2317" s="424">
        <v>0</v>
      </c>
      <c r="D2317" s="425">
        <v>0</v>
      </c>
      <c r="E2317" s="311">
        <v>0</v>
      </c>
      <c r="F2317" s="312">
        <v>1</v>
      </c>
      <c r="G2317" s="304">
        <f t="shared" si="44"/>
        <v>0</v>
      </c>
      <c r="H2317" s="419">
        <v>1</v>
      </c>
    </row>
    <row r="2318" spans="1:8">
      <c r="A2318" s="447" t="s">
        <v>6372</v>
      </c>
      <c r="B2318" s="355" t="s">
        <v>6373</v>
      </c>
      <c r="C2318" s="424">
        <v>0</v>
      </c>
      <c r="D2318" s="425">
        <v>0</v>
      </c>
      <c r="E2318" s="311">
        <v>1</v>
      </c>
      <c r="F2318" s="312">
        <v>1</v>
      </c>
      <c r="G2318" s="304">
        <f t="shared" si="44"/>
        <v>1</v>
      </c>
      <c r="H2318" s="419">
        <v>1</v>
      </c>
    </row>
    <row r="2319" spans="1:8">
      <c r="A2319" s="447" t="s">
        <v>4071</v>
      </c>
      <c r="B2319" s="355" t="s">
        <v>4072</v>
      </c>
      <c r="C2319" s="424">
        <v>0</v>
      </c>
      <c r="D2319" s="425">
        <v>0</v>
      </c>
      <c r="E2319" s="311">
        <v>0</v>
      </c>
      <c r="F2319" s="312">
        <v>3.5999999999999996</v>
      </c>
      <c r="G2319" s="304">
        <f t="shared" si="44"/>
        <v>0</v>
      </c>
      <c r="H2319" s="419">
        <v>3.5999999999999996</v>
      </c>
    </row>
    <row r="2320" spans="1:8" ht="25.5">
      <c r="A2320" s="447" t="s">
        <v>6374</v>
      </c>
      <c r="B2320" s="355" t="s">
        <v>4681</v>
      </c>
      <c r="C2320" s="424">
        <v>0</v>
      </c>
      <c r="D2320" s="425">
        <v>0</v>
      </c>
      <c r="E2320" s="311">
        <v>0</v>
      </c>
      <c r="F2320" s="312">
        <v>1</v>
      </c>
      <c r="G2320" s="304">
        <f t="shared" si="44"/>
        <v>0</v>
      </c>
      <c r="H2320" s="419">
        <v>1</v>
      </c>
    </row>
    <row r="2321" spans="1:8">
      <c r="A2321" s="447" t="s">
        <v>3079</v>
      </c>
      <c r="B2321" s="355" t="s">
        <v>3080</v>
      </c>
      <c r="C2321" s="424">
        <v>0</v>
      </c>
      <c r="D2321" s="425">
        <v>0</v>
      </c>
      <c r="E2321" s="311">
        <v>0</v>
      </c>
      <c r="F2321" s="312">
        <v>1</v>
      </c>
      <c r="G2321" s="304">
        <f t="shared" si="44"/>
        <v>0</v>
      </c>
      <c r="H2321" s="419">
        <v>1</v>
      </c>
    </row>
    <row r="2322" spans="1:8" ht="25.5">
      <c r="A2322" s="447" t="s">
        <v>3111</v>
      </c>
      <c r="B2322" s="355" t="s">
        <v>3107</v>
      </c>
      <c r="C2322" s="424">
        <v>0</v>
      </c>
      <c r="D2322" s="425">
        <v>0</v>
      </c>
      <c r="E2322" s="311">
        <v>0</v>
      </c>
      <c r="F2322" s="312">
        <v>1</v>
      </c>
      <c r="G2322" s="304">
        <f t="shared" si="44"/>
        <v>0</v>
      </c>
      <c r="H2322" s="419">
        <v>1</v>
      </c>
    </row>
    <row r="2323" spans="1:8" ht="25.5">
      <c r="A2323" s="447" t="s">
        <v>6375</v>
      </c>
      <c r="B2323" s="355" t="s">
        <v>6376</v>
      </c>
      <c r="C2323" s="424">
        <v>0</v>
      </c>
      <c r="D2323" s="425">
        <v>0</v>
      </c>
      <c r="E2323" s="311">
        <v>0</v>
      </c>
      <c r="F2323" s="312">
        <v>1</v>
      </c>
      <c r="G2323" s="304">
        <f t="shared" si="44"/>
        <v>0</v>
      </c>
      <c r="H2323" s="419">
        <v>1</v>
      </c>
    </row>
    <row r="2324" spans="1:8">
      <c r="A2324" s="447" t="s">
        <v>3081</v>
      </c>
      <c r="B2324" s="355" t="s">
        <v>3082</v>
      </c>
      <c r="C2324" s="424">
        <v>0</v>
      </c>
      <c r="D2324" s="425">
        <v>0</v>
      </c>
      <c r="E2324" s="311">
        <v>0</v>
      </c>
      <c r="F2324" s="312">
        <v>1</v>
      </c>
      <c r="G2324" s="304">
        <f t="shared" si="44"/>
        <v>0</v>
      </c>
      <c r="H2324" s="419">
        <v>1</v>
      </c>
    </row>
    <row r="2325" spans="1:8" ht="25.5">
      <c r="A2325" s="447" t="s">
        <v>6377</v>
      </c>
      <c r="B2325" s="355" t="s">
        <v>6378</v>
      </c>
      <c r="C2325" s="424">
        <v>0</v>
      </c>
      <c r="D2325" s="425">
        <v>0</v>
      </c>
      <c r="E2325" s="311">
        <v>3</v>
      </c>
      <c r="F2325" s="312">
        <v>3.5999999999999996</v>
      </c>
      <c r="G2325" s="304">
        <f t="shared" si="44"/>
        <v>3</v>
      </c>
      <c r="H2325" s="419">
        <v>3.5999999999999996</v>
      </c>
    </row>
    <row r="2326" spans="1:8">
      <c r="A2326" s="447" t="s">
        <v>6379</v>
      </c>
      <c r="B2326" s="355" t="s">
        <v>6380</v>
      </c>
      <c r="C2326" s="424">
        <v>8</v>
      </c>
      <c r="D2326" s="425">
        <v>0</v>
      </c>
      <c r="E2326" s="311">
        <v>62</v>
      </c>
      <c r="F2326" s="312">
        <v>13.2</v>
      </c>
      <c r="G2326" s="304">
        <f t="shared" si="44"/>
        <v>70</v>
      </c>
      <c r="H2326" s="419">
        <v>13.2</v>
      </c>
    </row>
    <row r="2327" spans="1:8">
      <c r="A2327" s="447" t="s">
        <v>6381</v>
      </c>
      <c r="B2327" s="355" t="s">
        <v>6382</v>
      </c>
      <c r="C2327" s="424">
        <v>0</v>
      </c>
      <c r="D2327" s="425">
        <v>0</v>
      </c>
      <c r="E2327" s="311">
        <v>3</v>
      </c>
      <c r="F2327" s="312">
        <v>1.2</v>
      </c>
      <c r="G2327" s="304">
        <f t="shared" ref="G2327:G2390" si="45">C2327+E2327</f>
        <v>3</v>
      </c>
      <c r="H2327" s="419">
        <v>1.2</v>
      </c>
    </row>
    <row r="2328" spans="1:8">
      <c r="A2328" s="447" t="s">
        <v>6383</v>
      </c>
      <c r="B2328" s="355" t="s">
        <v>6384</v>
      </c>
      <c r="C2328" s="424">
        <v>0</v>
      </c>
      <c r="D2328" s="425">
        <v>0</v>
      </c>
      <c r="E2328" s="311">
        <v>0</v>
      </c>
      <c r="F2328" s="312">
        <v>1</v>
      </c>
      <c r="G2328" s="304">
        <f t="shared" si="45"/>
        <v>0</v>
      </c>
      <c r="H2328" s="419">
        <v>1</v>
      </c>
    </row>
    <row r="2329" spans="1:8">
      <c r="A2329" s="447" t="s">
        <v>5873</v>
      </c>
      <c r="B2329" s="355" t="s">
        <v>6385</v>
      </c>
      <c r="C2329" s="424">
        <v>0</v>
      </c>
      <c r="D2329" s="425">
        <v>0</v>
      </c>
      <c r="E2329" s="311">
        <v>1</v>
      </c>
      <c r="F2329" s="312">
        <v>1</v>
      </c>
      <c r="G2329" s="304">
        <f t="shared" si="45"/>
        <v>1</v>
      </c>
      <c r="H2329" s="419">
        <v>1</v>
      </c>
    </row>
    <row r="2330" spans="1:8" ht="25.5">
      <c r="A2330" s="447" t="s">
        <v>6386</v>
      </c>
      <c r="B2330" s="355" t="s">
        <v>6387</v>
      </c>
      <c r="C2330" s="424">
        <v>0</v>
      </c>
      <c r="D2330" s="425">
        <v>0</v>
      </c>
      <c r="E2330" s="311">
        <v>0</v>
      </c>
      <c r="F2330" s="312">
        <v>1</v>
      </c>
      <c r="G2330" s="304">
        <f t="shared" si="45"/>
        <v>0</v>
      </c>
      <c r="H2330" s="419">
        <v>1</v>
      </c>
    </row>
    <row r="2331" spans="1:8">
      <c r="A2331" s="447" t="s">
        <v>5413</v>
      </c>
      <c r="B2331" s="355" t="s">
        <v>5414</v>
      </c>
      <c r="C2331" s="424">
        <v>0</v>
      </c>
      <c r="D2331" s="425">
        <v>0</v>
      </c>
      <c r="E2331" s="311">
        <v>6</v>
      </c>
      <c r="F2331" s="312">
        <v>15.600000000000001</v>
      </c>
      <c r="G2331" s="304">
        <f t="shared" si="45"/>
        <v>6</v>
      </c>
      <c r="H2331" s="419">
        <v>15.600000000000001</v>
      </c>
    </row>
    <row r="2332" spans="1:8">
      <c r="A2332" s="447" t="s">
        <v>5415</v>
      </c>
      <c r="B2332" s="355" t="s">
        <v>5416</v>
      </c>
      <c r="C2332" s="424">
        <v>460</v>
      </c>
      <c r="D2332" s="425">
        <v>745.2</v>
      </c>
      <c r="E2332" s="311">
        <v>4626</v>
      </c>
      <c r="F2332" s="312">
        <v>7642.8</v>
      </c>
      <c r="G2332" s="304">
        <f t="shared" si="45"/>
        <v>5086</v>
      </c>
      <c r="H2332" s="419">
        <v>8388</v>
      </c>
    </row>
    <row r="2333" spans="1:8">
      <c r="A2333" s="447" t="s">
        <v>6006</v>
      </c>
      <c r="B2333" s="355" t="s">
        <v>6388</v>
      </c>
      <c r="C2333" s="424">
        <v>0</v>
      </c>
      <c r="D2333" s="425">
        <v>0</v>
      </c>
      <c r="E2333" s="311">
        <v>0</v>
      </c>
      <c r="F2333" s="312">
        <v>1</v>
      </c>
      <c r="G2333" s="304">
        <f t="shared" si="45"/>
        <v>0</v>
      </c>
      <c r="H2333" s="419">
        <v>1</v>
      </c>
    </row>
    <row r="2334" spans="1:8">
      <c r="A2334" s="447" t="s">
        <v>5875</v>
      </c>
      <c r="B2334" s="355" t="s">
        <v>5876</v>
      </c>
      <c r="C2334" s="424">
        <v>0</v>
      </c>
      <c r="D2334" s="425">
        <v>0</v>
      </c>
      <c r="E2334" s="311">
        <v>0</v>
      </c>
      <c r="F2334" s="312">
        <v>1</v>
      </c>
      <c r="G2334" s="304">
        <f t="shared" si="45"/>
        <v>0</v>
      </c>
      <c r="H2334" s="419">
        <v>1</v>
      </c>
    </row>
    <row r="2335" spans="1:8" ht="25.5">
      <c r="A2335" s="447" t="s">
        <v>4275</v>
      </c>
      <c r="B2335" s="355" t="s">
        <v>4276</v>
      </c>
      <c r="C2335" s="424">
        <v>0</v>
      </c>
      <c r="D2335" s="425">
        <v>0</v>
      </c>
      <c r="E2335" s="311">
        <v>1</v>
      </c>
      <c r="F2335" s="312">
        <v>6</v>
      </c>
      <c r="G2335" s="304">
        <f t="shared" si="45"/>
        <v>1</v>
      </c>
      <c r="H2335" s="419">
        <v>6</v>
      </c>
    </row>
    <row r="2336" spans="1:8">
      <c r="A2336" s="447" t="s">
        <v>4281</v>
      </c>
      <c r="B2336" s="355" t="s">
        <v>4282</v>
      </c>
      <c r="C2336" s="424">
        <v>0</v>
      </c>
      <c r="D2336" s="425">
        <v>0</v>
      </c>
      <c r="E2336" s="311">
        <v>0</v>
      </c>
      <c r="F2336" s="312">
        <v>6</v>
      </c>
      <c r="G2336" s="304">
        <f t="shared" si="45"/>
        <v>0</v>
      </c>
      <c r="H2336" s="419">
        <v>6</v>
      </c>
    </row>
    <row r="2337" spans="1:8">
      <c r="A2337" s="447" t="s">
        <v>5424</v>
      </c>
      <c r="B2337" s="355" t="s">
        <v>5425</v>
      </c>
      <c r="C2337" s="424">
        <v>4</v>
      </c>
      <c r="D2337" s="425">
        <v>10.8</v>
      </c>
      <c r="E2337" s="311">
        <v>483</v>
      </c>
      <c r="F2337" s="312">
        <v>854.40000000000009</v>
      </c>
      <c r="G2337" s="304">
        <f t="shared" si="45"/>
        <v>487</v>
      </c>
      <c r="H2337" s="419">
        <v>865.2</v>
      </c>
    </row>
    <row r="2338" spans="1:8" ht="25.5">
      <c r="A2338" s="447" t="s">
        <v>5618</v>
      </c>
      <c r="B2338" s="355" t="s">
        <v>5619</v>
      </c>
      <c r="C2338" s="424">
        <v>0</v>
      </c>
      <c r="D2338" s="425">
        <v>0</v>
      </c>
      <c r="E2338" s="311">
        <v>0</v>
      </c>
      <c r="F2338" s="312">
        <v>1</v>
      </c>
      <c r="G2338" s="304">
        <f t="shared" si="45"/>
        <v>0</v>
      </c>
      <c r="H2338" s="419">
        <v>1</v>
      </c>
    </row>
    <row r="2339" spans="1:8">
      <c r="A2339" s="447" t="s">
        <v>5426</v>
      </c>
      <c r="B2339" s="355" t="s">
        <v>6389</v>
      </c>
      <c r="C2339" s="424">
        <v>5</v>
      </c>
      <c r="D2339" s="425">
        <v>19.2</v>
      </c>
      <c r="E2339" s="311">
        <v>883</v>
      </c>
      <c r="F2339" s="312">
        <v>1429.2</v>
      </c>
      <c r="G2339" s="304">
        <f t="shared" si="45"/>
        <v>888</v>
      </c>
      <c r="H2339" s="419">
        <v>1448.4</v>
      </c>
    </row>
    <row r="2340" spans="1:8" ht="25.5">
      <c r="A2340" s="447" t="s">
        <v>6390</v>
      </c>
      <c r="B2340" s="355" t="s">
        <v>5619</v>
      </c>
      <c r="C2340" s="424">
        <v>0</v>
      </c>
      <c r="D2340" s="425">
        <v>0</v>
      </c>
      <c r="E2340" s="311">
        <v>0</v>
      </c>
      <c r="F2340" s="312">
        <v>1</v>
      </c>
      <c r="G2340" s="304">
        <f t="shared" si="45"/>
        <v>0</v>
      </c>
      <c r="H2340" s="419">
        <v>1</v>
      </c>
    </row>
    <row r="2341" spans="1:8">
      <c r="A2341" s="447" t="s">
        <v>6391</v>
      </c>
      <c r="B2341" s="355" t="s">
        <v>6392</v>
      </c>
      <c r="C2341" s="424">
        <v>0</v>
      </c>
      <c r="D2341" s="425">
        <v>0</v>
      </c>
      <c r="E2341" s="311">
        <v>0</v>
      </c>
      <c r="F2341" s="312">
        <v>1</v>
      </c>
      <c r="G2341" s="304">
        <f t="shared" si="45"/>
        <v>0</v>
      </c>
      <c r="H2341" s="419">
        <v>1</v>
      </c>
    </row>
    <row r="2342" spans="1:8" ht="25.5">
      <c r="A2342" s="447" t="s">
        <v>5768</v>
      </c>
      <c r="B2342" s="355" t="s">
        <v>5621</v>
      </c>
      <c r="C2342" s="424">
        <v>0</v>
      </c>
      <c r="D2342" s="425">
        <v>0</v>
      </c>
      <c r="E2342" s="311">
        <v>140</v>
      </c>
      <c r="F2342" s="312">
        <v>99.6</v>
      </c>
      <c r="G2342" s="304">
        <f t="shared" si="45"/>
        <v>140</v>
      </c>
      <c r="H2342" s="419">
        <v>99.6</v>
      </c>
    </row>
    <row r="2343" spans="1:8">
      <c r="A2343" s="447" t="s">
        <v>5430</v>
      </c>
      <c r="B2343" s="355" t="s">
        <v>5431</v>
      </c>
      <c r="C2343" s="424">
        <v>0</v>
      </c>
      <c r="D2343" s="425">
        <v>0</v>
      </c>
      <c r="E2343" s="311">
        <v>642</v>
      </c>
      <c r="F2343" s="312">
        <v>1182</v>
      </c>
      <c r="G2343" s="304">
        <f t="shared" si="45"/>
        <v>642</v>
      </c>
      <c r="H2343" s="419">
        <v>1182</v>
      </c>
    </row>
    <row r="2344" spans="1:8">
      <c r="A2344" s="447" t="s">
        <v>5432</v>
      </c>
      <c r="B2344" s="355" t="s">
        <v>5769</v>
      </c>
      <c r="C2344" s="424">
        <v>0</v>
      </c>
      <c r="D2344" s="425">
        <v>0</v>
      </c>
      <c r="E2344" s="311">
        <v>3</v>
      </c>
      <c r="F2344" s="312">
        <v>8.4</v>
      </c>
      <c r="G2344" s="304">
        <f t="shared" si="45"/>
        <v>3</v>
      </c>
      <c r="H2344" s="419">
        <v>8.4</v>
      </c>
    </row>
    <row r="2345" spans="1:8">
      <c r="A2345" s="447" t="s">
        <v>4287</v>
      </c>
      <c r="B2345" s="355" t="s">
        <v>5770</v>
      </c>
      <c r="C2345" s="424">
        <v>0</v>
      </c>
      <c r="D2345" s="425">
        <v>0</v>
      </c>
      <c r="E2345" s="311">
        <v>0</v>
      </c>
      <c r="F2345" s="312">
        <v>1</v>
      </c>
      <c r="G2345" s="304">
        <f t="shared" si="45"/>
        <v>0</v>
      </c>
      <c r="H2345" s="419">
        <v>1</v>
      </c>
    </row>
    <row r="2346" spans="1:8">
      <c r="A2346" s="447" t="s">
        <v>5622</v>
      </c>
      <c r="B2346" s="355" t="s">
        <v>5435</v>
      </c>
      <c r="C2346" s="424">
        <v>5</v>
      </c>
      <c r="D2346" s="425">
        <v>0</v>
      </c>
      <c r="E2346" s="311">
        <v>13</v>
      </c>
      <c r="F2346" s="312">
        <v>14.399999999999999</v>
      </c>
      <c r="G2346" s="304">
        <f t="shared" si="45"/>
        <v>18</v>
      </c>
      <c r="H2346" s="419">
        <v>14.399999999999999</v>
      </c>
    </row>
    <row r="2347" spans="1:8" ht="23.25" customHeight="1">
      <c r="A2347" s="447" t="s">
        <v>5624</v>
      </c>
      <c r="B2347" s="355" t="s">
        <v>5625</v>
      </c>
      <c r="C2347" s="424">
        <v>0</v>
      </c>
      <c r="D2347" s="425">
        <v>0</v>
      </c>
      <c r="E2347" s="311">
        <v>0</v>
      </c>
      <c r="F2347" s="312">
        <v>1</v>
      </c>
      <c r="G2347" s="304">
        <f t="shared" si="45"/>
        <v>0</v>
      </c>
      <c r="H2347" s="419">
        <v>1</v>
      </c>
    </row>
    <row r="2348" spans="1:8" ht="23.25" customHeight="1">
      <c r="A2348" s="309" t="s">
        <v>3112</v>
      </c>
      <c r="B2348" s="325" t="s">
        <v>3108</v>
      </c>
      <c r="C2348" s="424">
        <v>0</v>
      </c>
      <c r="D2348" s="425">
        <v>0</v>
      </c>
      <c r="E2348" s="311">
        <v>16</v>
      </c>
      <c r="F2348" s="312">
        <v>16.8</v>
      </c>
      <c r="G2348" s="304">
        <f t="shared" si="45"/>
        <v>16</v>
      </c>
      <c r="H2348" s="419">
        <v>16.8</v>
      </c>
    </row>
    <row r="2349" spans="1:8" ht="28.5" customHeight="1">
      <c r="A2349" s="336" t="s">
        <v>6393</v>
      </c>
      <c r="B2349" s="337" t="s">
        <v>6394</v>
      </c>
      <c r="C2349" s="424">
        <v>184</v>
      </c>
      <c r="D2349" s="425">
        <v>318</v>
      </c>
      <c r="E2349" s="311">
        <v>3745</v>
      </c>
      <c r="F2349" s="312">
        <v>6654</v>
      </c>
      <c r="G2349" s="304">
        <f t="shared" si="45"/>
        <v>3929</v>
      </c>
      <c r="H2349" s="419">
        <v>6972</v>
      </c>
    </row>
    <row r="2350" spans="1:8" ht="13.5" customHeight="1">
      <c r="A2350" s="336" t="s">
        <v>6395</v>
      </c>
      <c r="B2350" s="337" t="s">
        <v>6396</v>
      </c>
      <c r="C2350" s="424">
        <v>0</v>
      </c>
      <c r="D2350" s="425">
        <v>0</v>
      </c>
      <c r="E2350" s="311">
        <v>0</v>
      </c>
      <c r="F2350" s="312">
        <v>8.4</v>
      </c>
      <c r="G2350" s="304">
        <f t="shared" si="45"/>
        <v>0</v>
      </c>
      <c r="H2350" s="419">
        <v>8.4</v>
      </c>
    </row>
    <row r="2351" spans="1:8" ht="13.5" customHeight="1">
      <c r="A2351" s="336" t="s">
        <v>6397</v>
      </c>
      <c r="B2351" s="337" t="s">
        <v>6398</v>
      </c>
      <c r="C2351" s="424">
        <v>0</v>
      </c>
      <c r="D2351" s="425">
        <v>0</v>
      </c>
      <c r="E2351" s="311">
        <v>0</v>
      </c>
      <c r="F2351" s="312">
        <v>1</v>
      </c>
      <c r="G2351" s="304">
        <f t="shared" si="45"/>
        <v>0</v>
      </c>
      <c r="H2351" s="419">
        <v>1</v>
      </c>
    </row>
    <row r="2352" spans="1:8" ht="13.5" customHeight="1">
      <c r="A2352" s="336" t="s">
        <v>5438</v>
      </c>
      <c r="B2352" s="337" t="s">
        <v>5439</v>
      </c>
      <c r="C2352" s="424">
        <v>2</v>
      </c>
      <c r="D2352" s="425">
        <v>0</v>
      </c>
      <c r="E2352" s="311">
        <v>899</v>
      </c>
      <c r="F2352" s="312">
        <v>1458</v>
      </c>
      <c r="G2352" s="304">
        <f t="shared" si="45"/>
        <v>901</v>
      </c>
      <c r="H2352" s="419">
        <v>1458</v>
      </c>
    </row>
    <row r="2353" spans="1:8" ht="24.75" customHeight="1">
      <c r="A2353" s="336" t="s">
        <v>5771</v>
      </c>
      <c r="B2353" s="337" t="s">
        <v>5441</v>
      </c>
      <c r="C2353" s="424">
        <v>0</v>
      </c>
      <c r="D2353" s="425">
        <v>1.2</v>
      </c>
      <c r="E2353" s="311">
        <v>188</v>
      </c>
      <c r="F2353" s="312">
        <v>562.79999999999995</v>
      </c>
      <c r="G2353" s="304">
        <f t="shared" si="45"/>
        <v>188</v>
      </c>
      <c r="H2353" s="419">
        <v>564</v>
      </c>
    </row>
    <row r="2354" spans="1:8" ht="13.5" customHeight="1">
      <c r="A2354" s="336" t="s">
        <v>6399</v>
      </c>
      <c r="B2354" s="337" t="s">
        <v>5631</v>
      </c>
      <c r="C2354" s="424">
        <v>0</v>
      </c>
      <c r="D2354" s="425">
        <v>0</v>
      </c>
      <c r="E2354" s="311">
        <v>0</v>
      </c>
      <c r="F2354" s="312">
        <v>8.4</v>
      </c>
      <c r="G2354" s="304">
        <f t="shared" si="45"/>
        <v>0</v>
      </c>
      <c r="H2354" s="419">
        <v>8.4</v>
      </c>
    </row>
    <row r="2355" spans="1:8" ht="24" customHeight="1">
      <c r="A2355" s="336" t="s">
        <v>5444</v>
      </c>
      <c r="B2355" s="337" t="s">
        <v>5445</v>
      </c>
      <c r="C2355" s="424">
        <v>0</v>
      </c>
      <c r="D2355" s="425">
        <v>0</v>
      </c>
      <c r="E2355" s="311">
        <v>4</v>
      </c>
      <c r="F2355" s="312">
        <v>2.4</v>
      </c>
      <c r="G2355" s="304">
        <f t="shared" si="45"/>
        <v>4</v>
      </c>
      <c r="H2355" s="419">
        <v>2.4</v>
      </c>
    </row>
    <row r="2356" spans="1:8" ht="13.5" customHeight="1">
      <c r="A2356" s="495" t="s">
        <v>5448</v>
      </c>
      <c r="B2356" s="355" t="s">
        <v>5634</v>
      </c>
      <c r="C2356" s="424">
        <v>0</v>
      </c>
      <c r="D2356" s="425">
        <v>0</v>
      </c>
      <c r="E2356" s="311">
        <v>0</v>
      </c>
      <c r="F2356" s="312">
        <v>1</v>
      </c>
      <c r="G2356" s="304">
        <f t="shared" si="45"/>
        <v>0</v>
      </c>
      <c r="H2356" s="419">
        <v>1</v>
      </c>
    </row>
    <row r="2357" spans="1:8" ht="13.5" customHeight="1">
      <c r="A2357" s="324" t="s">
        <v>6400</v>
      </c>
      <c r="B2357" s="325" t="s">
        <v>6401</v>
      </c>
      <c r="C2357" s="424">
        <v>0</v>
      </c>
      <c r="D2357" s="425">
        <v>0</v>
      </c>
      <c r="E2357" s="311">
        <v>0</v>
      </c>
      <c r="F2357" s="312">
        <v>1</v>
      </c>
      <c r="G2357" s="304">
        <f t="shared" si="45"/>
        <v>0</v>
      </c>
      <c r="H2357" s="419">
        <v>1</v>
      </c>
    </row>
    <row r="2358" spans="1:8" ht="13.5" customHeight="1">
      <c r="A2358" s="439" t="s">
        <v>5454</v>
      </c>
      <c r="B2358" s="319" t="s">
        <v>6402</v>
      </c>
      <c r="C2358" s="424">
        <v>0</v>
      </c>
      <c r="D2358" s="425">
        <v>1.2</v>
      </c>
      <c r="E2358" s="311">
        <v>43</v>
      </c>
      <c r="F2358" s="312">
        <v>272.39999999999998</v>
      </c>
      <c r="G2358" s="304">
        <f t="shared" si="45"/>
        <v>43</v>
      </c>
      <c r="H2358" s="419">
        <v>273.59999999999997</v>
      </c>
    </row>
    <row r="2359" spans="1:8" ht="13.5" customHeight="1">
      <c r="A2359" s="324" t="s">
        <v>5456</v>
      </c>
      <c r="B2359" s="325" t="s">
        <v>5637</v>
      </c>
      <c r="C2359" s="424">
        <v>0</v>
      </c>
      <c r="D2359" s="425">
        <v>0</v>
      </c>
      <c r="E2359" s="311">
        <v>0</v>
      </c>
      <c r="F2359" s="312">
        <v>1</v>
      </c>
      <c r="G2359" s="304">
        <f t="shared" si="45"/>
        <v>0</v>
      </c>
      <c r="H2359" s="419">
        <v>1</v>
      </c>
    </row>
    <row r="2360" spans="1:8" ht="26.25" customHeight="1">
      <c r="A2360" s="336" t="s">
        <v>5458</v>
      </c>
      <c r="B2360" s="337" t="s">
        <v>5459</v>
      </c>
      <c r="C2360" s="424">
        <v>0</v>
      </c>
      <c r="D2360" s="425">
        <v>0</v>
      </c>
      <c r="E2360" s="311">
        <v>0</v>
      </c>
      <c r="F2360" s="312">
        <v>1.2</v>
      </c>
      <c r="G2360" s="304">
        <f t="shared" si="45"/>
        <v>0</v>
      </c>
      <c r="H2360" s="419">
        <v>1.2</v>
      </c>
    </row>
    <row r="2361" spans="1:8" ht="14.25" customHeight="1">
      <c r="A2361" s="336" t="s">
        <v>6016</v>
      </c>
      <c r="B2361" s="337" t="s">
        <v>6017</v>
      </c>
      <c r="C2361" s="424">
        <v>0</v>
      </c>
      <c r="D2361" s="425">
        <v>0</v>
      </c>
      <c r="E2361" s="311">
        <v>0</v>
      </c>
      <c r="F2361" s="312">
        <v>1</v>
      </c>
      <c r="G2361" s="304">
        <f t="shared" si="45"/>
        <v>0</v>
      </c>
      <c r="H2361" s="419">
        <v>1</v>
      </c>
    </row>
    <row r="2362" spans="1:8" ht="13.5" customHeight="1">
      <c r="A2362" s="447" t="s">
        <v>5638</v>
      </c>
      <c r="B2362" s="355" t="s">
        <v>6018</v>
      </c>
      <c r="C2362" s="424">
        <v>0</v>
      </c>
      <c r="D2362" s="425">
        <v>0</v>
      </c>
      <c r="E2362" s="311">
        <v>2</v>
      </c>
      <c r="F2362" s="312">
        <v>3.5999999999999996</v>
      </c>
      <c r="G2362" s="304">
        <f t="shared" si="45"/>
        <v>2</v>
      </c>
      <c r="H2362" s="419">
        <v>3.5999999999999996</v>
      </c>
    </row>
    <row r="2363" spans="1:8">
      <c r="A2363" s="336" t="s">
        <v>6403</v>
      </c>
      <c r="B2363" s="337" t="s">
        <v>6404</v>
      </c>
      <c r="C2363" s="424">
        <v>431</v>
      </c>
      <c r="D2363" s="425">
        <v>652.80000000000007</v>
      </c>
      <c r="E2363" s="311">
        <v>4060</v>
      </c>
      <c r="F2363" s="312">
        <v>6648</v>
      </c>
      <c r="G2363" s="304">
        <f t="shared" si="45"/>
        <v>4491</v>
      </c>
      <c r="H2363" s="419">
        <v>7300.8</v>
      </c>
    </row>
    <row r="2364" spans="1:8">
      <c r="A2364" s="447" t="s">
        <v>6405</v>
      </c>
      <c r="B2364" s="355" t="s">
        <v>6406</v>
      </c>
      <c r="C2364" s="424">
        <v>1</v>
      </c>
      <c r="D2364" s="425">
        <v>7.7</v>
      </c>
      <c r="E2364" s="311">
        <v>19</v>
      </c>
      <c r="F2364" s="312">
        <v>139.19999999999999</v>
      </c>
      <c r="G2364" s="304">
        <f t="shared" si="45"/>
        <v>20</v>
      </c>
      <c r="H2364" s="419">
        <v>146.89999999999998</v>
      </c>
    </row>
    <row r="2365" spans="1:8">
      <c r="A2365" s="447" t="s">
        <v>6407</v>
      </c>
      <c r="B2365" s="355" t="s">
        <v>6408</v>
      </c>
      <c r="C2365" s="424">
        <v>24</v>
      </c>
      <c r="D2365" s="425">
        <v>89.1</v>
      </c>
      <c r="E2365" s="311">
        <v>2000</v>
      </c>
      <c r="F2365" s="312">
        <v>4642.8</v>
      </c>
      <c r="G2365" s="304">
        <f t="shared" si="45"/>
        <v>2024</v>
      </c>
      <c r="H2365" s="419">
        <v>4731.9000000000005</v>
      </c>
    </row>
    <row r="2366" spans="1:8" ht="13.5" customHeight="1">
      <c r="A2366" s="447" t="s">
        <v>6409</v>
      </c>
      <c r="B2366" s="355" t="s">
        <v>6410</v>
      </c>
      <c r="C2366" s="424">
        <v>0</v>
      </c>
      <c r="D2366" s="425">
        <v>0</v>
      </c>
      <c r="E2366" s="311">
        <v>0</v>
      </c>
      <c r="F2366" s="312">
        <v>6</v>
      </c>
      <c r="G2366" s="304">
        <f t="shared" si="45"/>
        <v>0</v>
      </c>
      <c r="H2366" s="419">
        <v>6</v>
      </c>
    </row>
    <row r="2367" spans="1:8" ht="25.5" customHeight="1">
      <c r="A2367" s="336" t="s">
        <v>6411</v>
      </c>
      <c r="B2367" s="337" t="s">
        <v>6412</v>
      </c>
      <c r="C2367" s="424">
        <v>0</v>
      </c>
      <c r="D2367" s="425">
        <v>0</v>
      </c>
      <c r="E2367" s="311">
        <v>0</v>
      </c>
      <c r="F2367" s="312">
        <v>2.4</v>
      </c>
      <c r="G2367" s="304">
        <f t="shared" si="45"/>
        <v>0</v>
      </c>
      <c r="H2367" s="419">
        <v>2.4</v>
      </c>
    </row>
    <row r="2368" spans="1:8" ht="25.5" customHeight="1">
      <c r="A2368" s="336" t="s">
        <v>6413</v>
      </c>
      <c r="B2368" s="337" t="s">
        <v>6414</v>
      </c>
      <c r="C2368" s="424">
        <v>0</v>
      </c>
      <c r="D2368" s="425">
        <v>3.5999999999999996</v>
      </c>
      <c r="E2368" s="311">
        <v>27</v>
      </c>
      <c r="F2368" s="312">
        <v>1</v>
      </c>
      <c r="G2368" s="304">
        <f t="shared" si="45"/>
        <v>27</v>
      </c>
      <c r="H2368" s="419">
        <v>4.5999999999999996</v>
      </c>
    </row>
    <row r="2369" spans="1:8">
      <c r="A2369" s="331" t="s">
        <v>6415</v>
      </c>
      <c r="B2369" s="508" t="s">
        <v>6416</v>
      </c>
      <c r="C2369" s="424">
        <v>0</v>
      </c>
      <c r="D2369" s="425">
        <v>0</v>
      </c>
      <c r="E2369" s="311">
        <v>7</v>
      </c>
      <c r="F2369" s="312">
        <v>2.4</v>
      </c>
      <c r="G2369" s="304">
        <f t="shared" si="45"/>
        <v>7</v>
      </c>
      <c r="H2369" s="419">
        <v>2.4</v>
      </c>
    </row>
    <row r="2370" spans="1:8">
      <c r="A2370" s="447" t="s">
        <v>6417</v>
      </c>
      <c r="B2370" s="355" t="s">
        <v>6418</v>
      </c>
      <c r="C2370" s="424">
        <v>0</v>
      </c>
      <c r="D2370" s="425">
        <v>0</v>
      </c>
      <c r="E2370" s="311">
        <v>1</v>
      </c>
      <c r="F2370" s="312">
        <v>3.5999999999999996</v>
      </c>
      <c r="G2370" s="304">
        <f t="shared" si="45"/>
        <v>1</v>
      </c>
      <c r="H2370" s="419">
        <v>3.5999999999999996</v>
      </c>
    </row>
    <row r="2371" spans="1:8" ht="25.5">
      <c r="A2371" s="447" t="s">
        <v>6419</v>
      </c>
      <c r="B2371" s="355" t="s">
        <v>6420</v>
      </c>
      <c r="C2371" s="424">
        <v>0</v>
      </c>
      <c r="D2371" s="425">
        <v>2.4</v>
      </c>
      <c r="E2371" s="311">
        <v>11</v>
      </c>
      <c r="F2371" s="312">
        <v>1883.9999999999998</v>
      </c>
      <c r="G2371" s="304">
        <f t="shared" si="45"/>
        <v>11</v>
      </c>
      <c r="H2371" s="419">
        <v>1886.3999999999999</v>
      </c>
    </row>
    <row r="2372" spans="1:8" ht="13.5" customHeight="1">
      <c r="A2372" s="447" t="s">
        <v>6421</v>
      </c>
      <c r="B2372" s="355" t="s">
        <v>6422</v>
      </c>
      <c r="C2372" s="424">
        <v>0</v>
      </c>
      <c r="D2372" s="425">
        <v>0</v>
      </c>
      <c r="E2372" s="311">
        <v>1</v>
      </c>
      <c r="F2372" s="312">
        <v>19.2</v>
      </c>
      <c r="G2372" s="304">
        <f t="shared" si="45"/>
        <v>1</v>
      </c>
      <c r="H2372" s="419">
        <v>19.2</v>
      </c>
    </row>
    <row r="2373" spans="1:8" ht="13.5" customHeight="1">
      <c r="A2373" s="447" t="s">
        <v>6423</v>
      </c>
      <c r="B2373" s="355" t="s">
        <v>6424</v>
      </c>
      <c r="C2373" s="424">
        <v>2</v>
      </c>
      <c r="D2373" s="425">
        <v>1.1000000000000001</v>
      </c>
      <c r="E2373" s="311">
        <v>1179</v>
      </c>
      <c r="F2373" s="312">
        <v>930</v>
      </c>
      <c r="G2373" s="304">
        <f t="shared" si="45"/>
        <v>1181</v>
      </c>
      <c r="H2373" s="419">
        <v>931.1</v>
      </c>
    </row>
    <row r="2374" spans="1:8" ht="27" customHeight="1">
      <c r="A2374" s="447" t="s">
        <v>6425</v>
      </c>
      <c r="B2374" s="355" t="s">
        <v>6426</v>
      </c>
      <c r="C2374" s="424">
        <v>0</v>
      </c>
      <c r="D2374" s="425">
        <v>1</v>
      </c>
      <c r="E2374" s="311">
        <v>31</v>
      </c>
      <c r="F2374" s="312">
        <v>34.799999999999997</v>
      </c>
      <c r="G2374" s="304">
        <f t="shared" si="45"/>
        <v>31</v>
      </c>
      <c r="H2374" s="419">
        <v>35.799999999999997</v>
      </c>
    </row>
    <row r="2375" spans="1:8" ht="13.5" customHeight="1">
      <c r="A2375" s="447" t="s">
        <v>6427</v>
      </c>
      <c r="B2375" s="355" t="s">
        <v>6428</v>
      </c>
      <c r="C2375" s="424">
        <v>0</v>
      </c>
      <c r="D2375" s="425">
        <v>0</v>
      </c>
      <c r="E2375" s="311">
        <v>66</v>
      </c>
      <c r="F2375" s="312">
        <v>25.200000000000003</v>
      </c>
      <c r="G2375" s="304">
        <f t="shared" si="45"/>
        <v>66</v>
      </c>
      <c r="H2375" s="419">
        <v>25.200000000000003</v>
      </c>
    </row>
    <row r="2376" spans="1:8" ht="25.5" customHeight="1">
      <c r="A2376" s="447" t="s">
        <v>6429</v>
      </c>
      <c r="B2376" s="355" t="s">
        <v>6430</v>
      </c>
      <c r="C2376" s="424">
        <v>0</v>
      </c>
      <c r="D2376" s="425">
        <v>0</v>
      </c>
      <c r="E2376" s="311">
        <v>3</v>
      </c>
      <c r="F2376" s="312">
        <v>2.4</v>
      </c>
      <c r="G2376" s="304">
        <f t="shared" si="45"/>
        <v>3</v>
      </c>
      <c r="H2376" s="419">
        <v>2.4</v>
      </c>
    </row>
    <row r="2377" spans="1:8" ht="27" customHeight="1">
      <c r="A2377" s="447" t="s">
        <v>6431</v>
      </c>
      <c r="B2377" s="355" t="s">
        <v>6432</v>
      </c>
      <c r="C2377" s="424">
        <v>0</v>
      </c>
      <c r="D2377" s="425">
        <v>0</v>
      </c>
      <c r="E2377" s="311">
        <v>0</v>
      </c>
      <c r="F2377" s="312">
        <v>1.2</v>
      </c>
      <c r="G2377" s="304">
        <f t="shared" si="45"/>
        <v>0</v>
      </c>
      <c r="H2377" s="419">
        <v>1.2</v>
      </c>
    </row>
    <row r="2378" spans="1:8" ht="28.5" customHeight="1">
      <c r="A2378" s="447" t="s">
        <v>6433</v>
      </c>
      <c r="B2378" s="355" t="s">
        <v>6434</v>
      </c>
      <c r="C2378" s="424">
        <v>0</v>
      </c>
      <c r="D2378" s="425">
        <v>0</v>
      </c>
      <c r="E2378" s="311">
        <v>0</v>
      </c>
      <c r="F2378" s="312">
        <v>1</v>
      </c>
      <c r="G2378" s="304">
        <f t="shared" si="45"/>
        <v>0</v>
      </c>
      <c r="H2378" s="419">
        <v>1</v>
      </c>
    </row>
    <row r="2379" spans="1:8" ht="13.5" customHeight="1">
      <c r="A2379" s="447" t="s">
        <v>6435</v>
      </c>
      <c r="B2379" s="355" t="s">
        <v>6436</v>
      </c>
      <c r="C2379" s="424">
        <v>0</v>
      </c>
      <c r="D2379" s="425">
        <v>0</v>
      </c>
      <c r="E2379" s="311">
        <v>0</v>
      </c>
      <c r="F2379" s="312">
        <v>1</v>
      </c>
      <c r="G2379" s="304">
        <f t="shared" si="45"/>
        <v>0</v>
      </c>
      <c r="H2379" s="419">
        <v>1</v>
      </c>
    </row>
    <row r="2380" spans="1:8" ht="13.5" customHeight="1">
      <c r="A2380" s="447" t="s">
        <v>6437</v>
      </c>
      <c r="B2380" s="355" t="s">
        <v>6438</v>
      </c>
      <c r="C2380" s="424">
        <v>0</v>
      </c>
      <c r="D2380" s="425">
        <v>0</v>
      </c>
      <c r="E2380" s="311">
        <v>0</v>
      </c>
      <c r="F2380" s="312">
        <v>1</v>
      </c>
      <c r="G2380" s="304">
        <f t="shared" si="45"/>
        <v>0</v>
      </c>
      <c r="H2380" s="419">
        <v>1</v>
      </c>
    </row>
    <row r="2381" spans="1:8" ht="12.75" customHeight="1">
      <c r="A2381" s="495" t="s">
        <v>6439</v>
      </c>
      <c r="B2381" s="355" t="s">
        <v>6440</v>
      </c>
      <c r="C2381" s="424">
        <v>0</v>
      </c>
      <c r="D2381" s="425">
        <v>0</v>
      </c>
      <c r="E2381" s="311">
        <v>9</v>
      </c>
      <c r="F2381" s="312">
        <v>268.8</v>
      </c>
      <c r="G2381" s="304">
        <f t="shared" si="45"/>
        <v>9</v>
      </c>
      <c r="H2381" s="419">
        <v>268.8</v>
      </c>
    </row>
    <row r="2382" spans="1:8" ht="13.5" customHeight="1">
      <c r="A2382" s="447" t="s">
        <v>6441</v>
      </c>
      <c r="B2382" s="355" t="s">
        <v>6442</v>
      </c>
      <c r="C2382" s="424">
        <v>0</v>
      </c>
      <c r="D2382" s="425">
        <v>1.2</v>
      </c>
      <c r="E2382" s="311">
        <v>57</v>
      </c>
      <c r="F2382" s="312">
        <v>241.20000000000002</v>
      </c>
      <c r="G2382" s="304">
        <f t="shared" si="45"/>
        <v>57</v>
      </c>
      <c r="H2382" s="419">
        <v>242.4</v>
      </c>
    </row>
    <row r="2383" spans="1:8" ht="13.5" customHeight="1">
      <c r="A2383" s="447" t="s">
        <v>6443</v>
      </c>
      <c r="B2383" s="355" t="s">
        <v>6444</v>
      </c>
      <c r="C2383" s="424">
        <v>0</v>
      </c>
      <c r="D2383" s="425">
        <v>4.8</v>
      </c>
      <c r="E2383" s="311">
        <v>175</v>
      </c>
      <c r="F2383" s="312">
        <v>199.2</v>
      </c>
      <c r="G2383" s="304">
        <f t="shared" si="45"/>
        <v>175</v>
      </c>
      <c r="H2383" s="419">
        <v>204</v>
      </c>
    </row>
    <row r="2384" spans="1:8" ht="13.5" customHeight="1">
      <c r="A2384" s="447" t="s">
        <v>5640</v>
      </c>
      <c r="B2384" s="355" t="s">
        <v>6445</v>
      </c>
      <c r="C2384" s="424">
        <v>2</v>
      </c>
      <c r="D2384" s="425">
        <v>7.7</v>
      </c>
      <c r="E2384" s="311">
        <v>332</v>
      </c>
      <c r="F2384" s="312">
        <v>376.8</v>
      </c>
      <c r="G2384" s="304">
        <f t="shared" si="45"/>
        <v>334</v>
      </c>
      <c r="H2384" s="419">
        <v>384.5</v>
      </c>
    </row>
    <row r="2385" spans="1:8" ht="13.5" customHeight="1">
      <c r="A2385" s="447" t="s">
        <v>6446</v>
      </c>
      <c r="B2385" s="355" t="s">
        <v>6447</v>
      </c>
      <c r="C2385" s="424">
        <v>0</v>
      </c>
      <c r="D2385" s="425">
        <v>2</v>
      </c>
      <c r="E2385" s="311">
        <v>25</v>
      </c>
      <c r="F2385" s="312">
        <v>20.400000000000002</v>
      </c>
      <c r="G2385" s="304">
        <f t="shared" si="45"/>
        <v>25</v>
      </c>
      <c r="H2385" s="419">
        <v>22.400000000000002</v>
      </c>
    </row>
    <row r="2386" spans="1:8" ht="13.5" customHeight="1">
      <c r="A2386" s="447" t="s">
        <v>6448</v>
      </c>
      <c r="B2386" s="355" t="s">
        <v>6449</v>
      </c>
      <c r="C2386" s="424">
        <v>0</v>
      </c>
      <c r="D2386" s="425">
        <v>3.3</v>
      </c>
      <c r="E2386" s="311">
        <v>40</v>
      </c>
      <c r="F2386" s="312">
        <v>58.8</v>
      </c>
      <c r="G2386" s="304">
        <f t="shared" si="45"/>
        <v>40</v>
      </c>
      <c r="H2386" s="419">
        <v>62.099999999999994</v>
      </c>
    </row>
    <row r="2387" spans="1:8" ht="14.25" customHeight="1">
      <c r="A2387" s="447" t="s">
        <v>6450</v>
      </c>
      <c r="B2387" s="355" t="s">
        <v>6451</v>
      </c>
      <c r="C2387" s="424">
        <v>0</v>
      </c>
      <c r="D2387" s="425">
        <v>0</v>
      </c>
      <c r="E2387" s="311">
        <v>5</v>
      </c>
      <c r="F2387" s="312">
        <v>8.4</v>
      </c>
      <c r="G2387" s="304">
        <f t="shared" si="45"/>
        <v>5</v>
      </c>
      <c r="H2387" s="419">
        <v>8.4</v>
      </c>
    </row>
    <row r="2388" spans="1:8" ht="15.75" customHeight="1">
      <c r="A2388" s="336" t="s">
        <v>6452</v>
      </c>
      <c r="B2388" s="337" t="s">
        <v>6453</v>
      </c>
      <c r="C2388" s="424">
        <v>0</v>
      </c>
      <c r="D2388" s="425">
        <v>0</v>
      </c>
      <c r="E2388" s="311">
        <v>3</v>
      </c>
      <c r="F2388" s="312">
        <v>1.2</v>
      </c>
      <c r="G2388" s="304">
        <f t="shared" si="45"/>
        <v>3</v>
      </c>
      <c r="H2388" s="419">
        <v>1.2</v>
      </c>
    </row>
    <row r="2389" spans="1:8" ht="13.5" customHeight="1">
      <c r="A2389" s="447" t="s">
        <v>6454</v>
      </c>
      <c r="B2389" s="355" t="s">
        <v>6455</v>
      </c>
      <c r="C2389" s="424">
        <v>0</v>
      </c>
      <c r="D2389" s="425">
        <v>0</v>
      </c>
      <c r="E2389" s="311">
        <v>0</v>
      </c>
      <c r="F2389" s="312">
        <v>1</v>
      </c>
      <c r="G2389" s="304">
        <f t="shared" si="45"/>
        <v>0</v>
      </c>
      <c r="H2389" s="419">
        <v>1</v>
      </c>
    </row>
    <row r="2390" spans="1:8" ht="13.5" customHeight="1">
      <c r="A2390" s="447" t="s">
        <v>6456</v>
      </c>
      <c r="B2390" s="355" t="s">
        <v>6457</v>
      </c>
      <c r="C2390" s="424">
        <v>0</v>
      </c>
      <c r="D2390" s="425">
        <v>0</v>
      </c>
      <c r="E2390" s="311">
        <v>0</v>
      </c>
      <c r="F2390" s="312">
        <v>1.2</v>
      </c>
      <c r="G2390" s="304">
        <f t="shared" si="45"/>
        <v>0</v>
      </c>
      <c r="H2390" s="419">
        <v>1.2</v>
      </c>
    </row>
    <row r="2391" spans="1:8" ht="13.5" customHeight="1">
      <c r="A2391" s="447" t="s">
        <v>6458</v>
      </c>
      <c r="B2391" s="352" t="s">
        <v>6459</v>
      </c>
      <c r="C2391" s="424">
        <v>0</v>
      </c>
      <c r="D2391" s="425">
        <v>0</v>
      </c>
      <c r="E2391" s="311">
        <v>1</v>
      </c>
      <c r="F2391" s="312">
        <v>6</v>
      </c>
      <c r="G2391" s="304">
        <f t="shared" ref="G2391:G2454" si="46">C2391+E2391</f>
        <v>1</v>
      </c>
      <c r="H2391" s="419">
        <v>6</v>
      </c>
    </row>
    <row r="2392" spans="1:8" ht="13.5" customHeight="1">
      <c r="A2392" s="447" t="s">
        <v>6460</v>
      </c>
      <c r="B2392" s="355" t="s">
        <v>6461</v>
      </c>
      <c r="C2392" s="424">
        <v>1</v>
      </c>
      <c r="D2392" s="425">
        <v>0</v>
      </c>
      <c r="E2392" s="311">
        <v>3</v>
      </c>
      <c r="F2392" s="312">
        <v>2.4</v>
      </c>
      <c r="G2392" s="304">
        <f t="shared" si="46"/>
        <v>4</v>
      </c>
      <c r="H2392" s="419">
        <v>2.4</v>
      </c>
    </row>
    <row r="2393" spans="1:8" ht="13.5" customHeight="1">
      <c r="A2393" s="447" t="s">
        <v>6462</v>
      </c>
      <c r="B2393" s="355" t="s">
        <v>6463</v>
      </c>
      <c r="C2393" s="424">
        <v>0</v>
      </c>
      <c r="D2393" s="425">
        <v>0</v>
      </c>
      <c r="E2393" s="311">
        <v>0</v>
      </c>
      <c r="F2393" s="312">
        <v>2.4</v>
      </c>
      <c r="G2393" s="304">
        <f t="shared" si="46"/>
        <v>0</v>
      </c>
      <c r="H2393" s="419">
        <v>2.4</v>
      </c>
    </row>
    <row r="2394" spans="1:8" ht="25.5">
      <c r="A2394" s="447" t="s">
        <v>6464</v>
      </c>
      <c r="B2394" s="355" t="s">
        <v>6465</v>
      </c>
      <c r="C2394" s="424">
        <v>0</v>
      </c>
      <c r="D2394" s="425">
        <v>0</v>
      </c>
      <c r="E2394" s="311">
        <v>0</v>
      </c>
      <c r="F2394" s="312">
        <v>1</v>
      </c>
      <c r="G2394" s="304">
        <f t="shared" si="46"/>
        <v>0</v>
      </c>
      <c r="H2394" s="419">
        <v>1</v>
      </c>
    </row>
    <row r="2395" spans="1:8" ht="27" customHeight="1">
      <c r="A2395" s="447" t="s">
        <v>6466</v>
      </c>
      <c r="B2395" s="509" t="s">
        <v>6467</v>
      </c>
      <c r="C2395" s="370">
        <v>0</v>
      </c>
      <c r="D2395" s="371">
        <v>0</v>
      </c>
      <c r="E2395" s="311">
        <v>2</v>
      </c>
      <c r="F2395" s="312">
        <v>1.2</v>
      </c>
      <c r="G2395" s="304">
        <f t="shared" si="46"/>
        <v>2</v>
      </c>
      <c r="H2395" s="419">
        <v>1.2</v>
      </c>
    </row>
    <row r="2396" spans="1:8" ht="27" customHeight="1">
      <c r="A2396" s="331" t="s">
        <v>6468</v>
      </c>
      <c r="B2396" s="508" t="s">
        <v>6469</v>
      </c>
      <c r="C2396" s="370">
        <v>0</v>
      </c>
      <c r="D2396" s="371">
        <v>0</v>
      </c>
      <c r="E2396" s="311">
        <v>0</v>
      </c>
      <c r="F2396" s="312">
        <v>1</v>
      </c>
      <c r="G2396" s="304">
        <f t="shared" si="46"/>
        <v>0</v>
      </c>
      <c r="H2396" s="419">
        <v>1</v>
      </c>
    </row>
    <row r="2397" spans="1:8" ht="15" customHeight="1">
      <c r="A2397" s="324" t="s">
        <v>6470</v>
      </c>
      <c r="B2397" s="325" t="s">
        <v>6471</v>
      </c>
      <c r="C2397" s="370">
        <v>0</v>
      </c>
      <c r="D2397" s="371">
        <v>0</v>
      </c>
      <c r="E2397" s="311">
        <v>1</v>
      </c>
      <c r="F2397" s="312">
        <v>1</v>
      </c>
      <c r="G2397" s="304">
        <f t="shared" si="46"/>
        <v>1</v>
      </c>
      <c r="H2397" s="419">
        <v>1</v>
      </c>
    </row>
    <row r="2398" spans="1:8" ht="25.5">
      <c r="A2398" s="331" t="s">
        <v>6472</v>
      </c>
      <c r="B2398" s="508" t="s">
        <v>6473</v>
      </c>
      <c r="C2398" s="370">
        <v>0</v>
      </c>
      <c r="D2398" s="371">
        <v>0</v>
      </c>
      <c r="E2398" s="311">
        <v>0</v>
      </c>
      <c r="F2398" s="312">
        <v>1</v>
      </c>
      <c r="G2398" s="304">
        <f t="shared" si="46"/>
        <v>0</v>
      </c>
      <c r="H2398" s="419">
        <v>1</v>
      </c>
    </row>
    <row r="2399" spans="1:8">
      <c r="A2399" s="331" t="s">
        <v>5466</v>
      </c>
      <c r="B2399" s="325" t="s">
        <v>5642</v>
      </c>
      <c r="C2399" s="370">
        <v>1</v>
      </c>
      <c r="D2399" s="371">
        <v>1.2</v>
      </c>
      <c r="E2399" s="311">
        <v>1</v>
      </c>
      <c r="F2399" s="312">
        <v>2.4</v>
      </c>
      <c r="G2399" s="304">
        <f t="shared" si="46"/>
        <v>2</v>
      </c>
      <c r="H2399" s="419">
        <v>3.5999999999999996</v>
      </c>
    </row>
    <row r="2400" spans="1:8" ht="13.5" customHeight="1">
      <c r="A2400" s="447" t="s">
        <v>6474</v>
      </c>
      <c r="B2400" s="509" t="s">
        <v>6475</v>
      </c>
      <c r="C2400" s="370">
        <v>0</v>
      </c>
      <c r="D2400" s="371">
        <v>0</v>
      </c>
      <c r="E2400" s="311">
        <v>3</v>
      </c>
      <c r="F2400" s="312">
        <v>1</v>
      </c>
      <c r="G2400" s="304">
        <f t="shared" si="46"/>
        <v>3</v>
      </c>
      <c r="H2400" s="419">
        <v>1</v>
      </c>
    </row>
    <row r="2401" spans="1:8" ht="26.25" customHeight="1">
      <c r="A2401" s="447" t="s">
        <v>6476</v>
      </c>
      <c r="B2401" s="509" t="s">
        <v>6477</v>
      </c>
      <c r="C2401" s="370">
        <v>0</v>
      </c>
      <c r="D2401" s="371">
        <v>0</v>
      </c>
      <c r="E2401" s="311">
        <v>0</v>
      </c>
      <c r="F2401" s="312">
        <v>1</v>
      </c>
      <c r="G2401" s="304">
        <f t="shared" si="46"/>
        <v>0</v>
      </c>
      <c r="H2401" s="419">
        <v>1</v>
      </c>
    </row>
    <row r="2402" spans="1:8" ht="26.25" customHeight="1">
      <c r="A2402" s="336" t="s">
        <v>6019</v>
      </c>
      <c r="B2402" s="510" t="s">
        <v>6478</v>
      </c>
      <c r="C2402" s="370">
        <v>2</v>
      </c>
      <c r="D2402" s="371">
        <v>2.4</v>
      </c>
      <c r="E2402" s="311">
        <v>6</v>
      </c>
      <c r="F2402" s="312">
        <v>4.8</v>
      </c>
      <c r="G2402" s="304">
        <f t="shared" si="46"/>
        <v>8</v>
      </c>
      <c r="H2402" s="419">
        <v>7.1999999999999993</v>
      </c>
    </row>
    <row r="2403" spans="1:8" ht="13.5" customHeight="1">
      <c r="A2403" s="447" t="s">
        <v>6479</v>
      </c>
      <c r="B2403" s="355" t="s">
        <v>6480</v>
      </c>
      <c r="C2403" s="424">
        <v>0</v>
      </c>
      <c r="D2403" s="425">
        <v>0</v>
      </c>
      <c r="E2403" s="311">
        <v>1</v>
      </c>
      <c r="F2403" s="312">
        <v>1.2</v>
      </c>
      <c r="G2403" s="304">
        <f t="shared" si="46"/>
        <v>1</v>
      </c>
      <c r="H2403" s="419">
        <v>1.2</v>
      </c>
    </row>
    <row r="2404" spans="1:8" ht="13.5" customHeight="1">
      <c r="A2404" s="447" t="s">
        <v>6481</v>
      </c>
      <c r="B2404" s="355" t="s">
        <v>6482</v>
      </c>
      <c r="C2404" s="424">
        <v>0</v>
      </c>
      <c r="D2404" s="425">
        <v>1.2</v>
      </c>
      <c r="E2404" s="311">
        <v>0</v>
      </c>
      <c r="F2404" s="312">
        <v>2.4</v>
      </c>
      <c r="G2404" s="304">
        <f t="shared" si="46"/>
        <v>0</v>
      </c>
      <c r="H2404" s="419">
        <v>3.5999999999999996</v>
      </c>
    </row>
    <row r="2405" spans="1:8" ht="13.5" customHeight="1">
      <c r="A2405" s="447" t="s">
        <v>5468</v>
      </c>
      <c r="B2405" s="355" t="s">
        <v>6483</v>
      </c>
      <c r="C2405" s="424">
        <v>0</v>
      </c>
      <c r="D2405" s="425">
        <v>0</v>
      </c>
      <c r="E2405" s="311">
        <v>0</v>
      </c>
      <c r="F2405" s="312">
        <v>1</v>
      </c>
      <c r="G2405" s="304">
        <f t="shared" si="46"/>
        <v>0</v>
      </c>
      <c r="H2405" s="419">
        <v>1</v>
      </c>
    </row>
    <row r="2406" spans="1:8" ht="24" customHeight="1">
      <c r="A2406" s="447" t="s">
        <v>5470</v>
      </c>
      <c r="B2406" s="355" t="s">
        <v>6484</v>
      </c>
      <c r="C2406" s="424">
        <v>0</v>
      </c>
      <c r="D2406" s="425">
        <v>0</v>
      </c>
      <c r="E2406" s="311">
        <v>0</v>
      </c>
      <c r="F2406" s="312">
        <v>1</v>
      </c>
      <c r="G2406" s="304">
        <f t="shared" si="46"/>
        <v>0</v>
      </c>
      <c r="H2406" s="419">
        <v>1</v>
      </c>
    </row>
    <row r="2407" spans="1:8" ht="14.25" customHeight="1">
      <c r="A2407" s="447" t="s">
        <v>6485</v>
      </c>
      <c r="B2407" s="355" t="s">
        <v>6486</v>
      </c>
      <c r="C2407" s="424">
        <v>0</v>
      </c>
      <c r="D2407" s="425">
        <v>0</v>
      </c>
      <c r="E2407" s="311">
        <v>0</v>
      </c>
      <c r="F2407" s="312">
        <v>1</v>
      </c>
      <c r="G2407" s="304">
        <f t="shared" si="46"/>
        <v>0</v>
      </c>
      <c r="H2407" s="419">
        <v>1</v>
      </c>
    </row>
    <row r="2408" spans="1:8" ht="14.25" customHeight="1">
      <c r="A2408" s="447" t="s">
        <v>6487</v>
      </c>
      <c r="B2408" s="355" t="s">
        <v>6488</v>
      </c>
      <c r="C2408" s="424">
        <v>0</v>
      </c>
      <c r="D2408" s="425">
        <v>5</v>
      </c>
      <c r="E2408" s="311">
        <v>79</v>
      </c>
      <c r="F2408" s="312">
        <v>339.6</v>
      </c>
      <c r="G2408" s="304">
        <f t="shared" si="46"/>
        <v>79</v>
      </c>
      <c r="H2408" s="419">
        <v>344.6</v>
      </c>
    </row>
    <row r="2409" spans="1:8" ht="14.25" customHeight="1">
      <c r="A2409" s="447" t="s">
        <v>6489</v>
      </c>
      <c r="B2409" s="355" t="s">
        <v>6490</v>
      </c>
      <c r="C2409" s="424">
        <v>4</v>
      </c>
      <c r="D2409" s="425">
        <v>9.9</v>
      </c>
      <c r="E2409" s="311">
        <v>676</v>
      </c>
      <c r="F2409" s="312">
        <v>1024.8000000000002</v>
      </c>
      <c r="G2409" s="304">
        <f t="shared" si="46"/>
        <v>680</v>
      </c>
      <c r="H2409" s="419">
        <v>1034.7000000000003</v>
      </c>
    </row>
    <row r="2410" spans="1:8" ht="13.5" customHeight="1">
      <c r="A2410" s="447" t="s">
        <v>6491</v>
      </c>
      <c r="B2410" s="355" t="s">
        <v>6492</v>
      </c>
      <c r="C2410" s="424">
        <v>1</v>
      </c>
      <c r="D2410" s="425">
        <v>2</v>
      </c>
      <c r="E2410" s="311">
        <v>255</v>
      </c>
      <c r="F2410" s="312">
        <v>499.20000000000005</v>
      </c>
      <c r="G2410" s="304">
        <f t="shared" si="46"/>
        <v>256</v>
      </c>
      <c r="H2410" s="419">
        <v>501.20000000000005</v>
      </c>
    </row>
    <row r="2411" spans="1:8" ht="13.5" customHeight="1">
      <c r="A2411" s="447" t="s">
        <v>6493</v>
      </c>
      <c r="B2411" s="355" t="s">
        <v>6494</v>
      </c>
      <c r="C2411" s="424">
        <v>16</v>
      </c>
      <c r="D2411" s="425">
        <v>22.799999999999997</v>
      </c>
      <c r="E2411" s="311">
        <v>1551</v>
      </c>
      <c r="F2411" s="312">
        <v>2456.4</v>
      </c>
      <c r="G2411" s="304">
        <f t="shared" si="46"/>
        <v>1567</v>
      </c>
      <c r="H2411" s="419">
        <v>2479.2000000000003</v>
      </c>
    </row>
    <row r="2412" spans="1:8" ht="13.5" customHeight="1">
      <c r="A2412" s="447" t="s">
        <v>6495</v>
      </c>
      <c r="B2412" s="355" t="s">
        <v>6496</v>
      </c>
      <c r="C2412" s="424">
        <v>0</v>
      </c>
      <c r="D2412" s="425">
        <v>4.8</v>
      </c>
      <c r="E2412" s="311">
        <v>143</v>
      </c>
      <c r="F2412" s="312">
        <v>251.99999999999997</v>
      </c>
      <c r="G2412" s="304">
        <f t="shared" si="46"/>
        <v>143</v>
      </c>
      <c r="H2412" s="419">
        <v>256.79999999999995</v>
      </c>
    </row>
    <row r="2413" spans="1:8" ht="27" customHeight="1">
      <c r="A2413" s="336" t="s">
        <v>6497</v>
      </c>
      <c r="B2413" s="337" t="s">
        <v>6498</v>
      </c>
      <c r="C2413" s="424">
        <v>4</v>
      </c>
      <c r="D2413" s="425">
        <v>8.8000000000000007</v>
      </c>
      <c r="E2413" s="311">
        <v>434</v>
      </c>
      <c r="F2413" s="312">
        <v>706.8</v>
      </c>
      <c r="G2413" s="304">
        <f t="shared" si="46"/>
        <v>438</v>
      </c>
      <c r="H2413" s="419">
        <v>715.59999999999991</v>
      </c>
    </row>
    <row r="2414" spans="1:8" ht="27.75" customHeight="1">
      <c r="A2414" s="447" t="s">
        <v>6499</v>
      </c>
      <c r="B2414" s="355" t="s">
        <v>6500</v>
      </c>
      <c r="C2414" s="424">
        <v>0</v>
      </c>
      <c r="D2414" s="425">
        <v>1.2</v>
      </c>
      <c r="E2414" s="311">
        <v>47</v>
      </c>
      <c r="F2414" s="312">
        <v>87.600000000000009</v>
      </c>
      <c r="G2414" s="304">
        <f t="shared" si="46"/>
        <v>47</v>
      </c>
      <c r="H2414" s="419">
        <v>88.800000000000011</v>
      </c>
    </row>
    <row r="2415" spans="1:8" ht="13.5" customHeight="1">
      <c r="A2415" s="447" t="s">
        <v>6501</v>
      </c>
      <c r="B2415" s="355" t="s">
        <v>6502</v>
      </c>
      <c r="C2415" s="424">
        <v>0</v>
      </c>
      <c r="D2415" s="425">
        <v>0</v>
      </c>
      <c r="E2415" s="311">
        <v>20</v>
      </c>
      <c r="F2415" s="312">
        <v>30</v>
      </c>
      <c r="G2415" s="304">
        <f t="shared" si="46"/>
        <v>20</v>
      </c>
      <c r="H2415" s="419">
        <v>30</v>
      </c>
    </row>
    <row r="2416" spans="1:8" ht="13.5" customHeight="1">
      <c r="A2416" s="447" t="s">
        <v>6503</v>
      </c>
      <c r="B2416" s="355" t="s">
        <v>6504</v>
      </c>
      <c r="C2416" s="424">
        <v>0</v>
      </c>
      <c r="D2416" s="425">
        <v>0</v>
      </c>
      <c r="E2416" s="311">
        <v>12</v>
      </c>
      <c r="F2416" s="312">
        <v>7.1999999999999993</v>
      </c>
      <c r="G2416" s="304">
        <f t="shared" si="46"/>
        <v>12</v>
      </c>
      <c r="H2416" s="419">
        <v>7.1999999999999993</v>
      </c>
    </row>
    <row r="2417" spans="1:8" ht="13.5" customHeight="1">
      <c r="A2417" s="447" t="s">
        <v>6505</v>
      </c>
      <c r="B2417" s="355" t="s">
        <v>6506</v>
      </c>
      <c r="C2417" s="424">
        <v>0</v>
      </c>
      <c r="D2417" s="425">
        <v>0</v>
      </c>
      <c r="E2417" s="311">
        <v>0</v>
      </c>
      <c r="F2417" s="312">
        <v>1.2</v>
      </c>
      <c r="G2417" s="304">
        <f t="shared" si="46"/>
        <v>0</v>
      </c>
      <c r="H2417" s="419">
        <v>1.2</v>
      </c>
    </row>
    <row r="2418" spans="1:8" ht="13.5" customHeight="1">
      <c r="A2418" s="447" t="s">
        <v>6507</v>
      </c>
      <c r="B2418" s="355" t="s">
        <v>6508</v>
      </c>
      <c r="C2418" s="424">
        <v>0</v>
      </c>
      <c r="D2418" s="425">
        <v>0</v>
      </c>
      <c r="E2418" s="311">
        <v>0</v>
      </c>
      <c r="F2418" s="312">
        <v>1</v>
      </c>
      <c r="G2418" s="304">
        <f t="shared" si="46"/>
        <v>0</v>
      </c>
      <c r="H2418" s="419">
        <v>1</v>
      </c>
    </row>
    <row r="2419" spans="1:8" ht="13.5" customHeight="1">
      <c r="A2419" s="447" t="s">
        <v>6021</v>
      </c>
      <c r="B2419" s="355" t="s">
        <v>6022</v>
      </c>
      <c r="C2419" s="424">
        <v>4</v>
      </c>
      <c r="D2419" s="425">
        <v>47.3</v>
      </c>
      <c r="E2419" s="311">
        <v>72</v>
      </c>
      <c r="F2419" s="312">
        <v>297.60000000000002</v>
      </c>
      <c r="G2419" s="304">
        <f t="shared" si="46"/>
        <v>76</v>
      </c>
      <c r="H2419" s="419">
        <v>344.90000000000003</v>
      </c>
    </row>
    <row r="2420" spans="1:8" ht="13.5" customHeight="1">
      <c r="A2420" s="447" t="s">
        <v>6509</v>
      </c>
      <c r="B2420" s="355" t="s">
        <v>6510</v>
      </c>
      <c r="C2420" s="424">
        <v>93</v>
      </c>
      <c r="D2420" s="425">
        <v>129.6</v>
      </c>
      <c r="E2420" s="311">
        <v>212</v>
      </c>
      <c r="F2420" s="312">
        <v>414</v>
      </c>
      <c r="G2420" s="304">
        <f t="shared" si="46"/>
        <v>305</v>
      </c>
      <c r="H2420" s="419">
        <v>543.6</v>
      </c>
    </row>
    <row r="2421" spans="1:8" ht="15" customHeight="1">
      <c r="A2421" s="447" t="s">
        <v>6511</v>
      </c>
      <c r="B2421" s="355" t="s">
        <v>6512</v>
      </c>
      <c r="C2421" s="424">
        <v>21</v>
      </c>
      <c r="D2421" s="425">
        <v>29</v>
      </c>
      <c r="E2421" s="311">
        <v>111</v>
      </c>
      <c r="F2421" s="312">
        <v>202.8</v>
      </c>
      <c r="G2421" s="304">
        <f t="shared" si="46"/>
        <v>132</v>
      </c>
      <c r="H2421" s="419">
        <v>231.8</v>
      </c>
    </row>
    <row r="2422" spans="1:8" ht="13.5" customHeight="1">
      <c r="A2422" s="447" t="s">
        <v>6513</v>
      </c>
      <c r="B2422" s="355" t="s">
        <v>6514</v>
      </c>
      <c r="C2422" s="424">
        <v>316</v>
      </c>
      <c r="D2422" s="425">
        <v>415.2</v>
      </c>
      <c r="E2422" s="311">
        <v>620</v>
      </c>
      <c r="F2422" s="312">
        <v>1012.8000000000001</v>
      </c>
      <c r="G2422" s="304">
        <f t="shared" si="46"/>
        <v>936</v>
      </c>
      <c r="H2422" s="419">
        <v>1428</v>
      </c>
    </row>
    <row r="2423" spans="1:8" ht="13.5" customHeight="1">
      <c r="A2423" s="447" t="s">
        <v>6515</v>
      </c>
      <c r="B2423" s="355" t="s">
        <v>6516</v>
      </c>
      <c r="C2423" s="424">
        <v>1</v>
      </c>
      <c r="D2423" s="425">
        <v>5.5</v>
      </c>
      <c r="E2423" s="311">
        <v>19</v>
      </c>
      <c r="F2423" s="312">
        <v>31.200000000000003</v>
      </c>
      <c r="G2423" s="304">
        <f t="shared" si="46"/>
        <v>20</v>
      </c>
      <c r="H2423" s="419">
        <v>36.700000000000003</v>
      </c>
    </row>
    <row r="2424" spans="1:8" ht="13.5" customHeight="1">
      <c r="A2424" s="447" t="s">
        <v>6517</v>
      </c>
      <c r="B2424" s="355" t="s">
        <v>6518</v>
      </c>
      <c r="C2424" s="424">
        <v>46</v>
      </c>
      <c r="D2424" s="425">
        <v>78</v>
      </c>
      <c r="E2424" s="311">
        <v>190</v>
      </c>
      <c r="F2424" s="312">
        <v>274.8</v>
      </c>
      <c r="G2424" s="304">
        <f t="shared" si="46"/>
        <v>236</v>
      </c>
      <c r="H2424" s="419">
        <v>352.8</v>
      </c>
    </row>
    <row r="2425" spans="1:8" ht="13.5" customHeight="1">
      <c r="A2425" s="447" t="s">
        <v>6519</v>
      </c>
      <c r="B2425" s="355" t="s">
        <v>6520</v>
      </c>
      <c r="C2425" s="424">
        <v>0</v>
      </c>
      <c r="D2425" s="425">
        <v>0</v>
      </c>
      <c r="E2425" s="311">
        <v>3</v>
      </c>
      <c r="F2425" s="312">
        <v>4.8</v>
      </c>
      <c r="G2425" s="304">
        <f t="shared" si="46"/>
        <v>3</v>
      </c>
      <c r="H2425" s="419">
        <v>4.8</v>
      </c>
    </row>
    <row r="2426" spans="1:8" ht="13.5" customHeight="1">
      <c r="A2426" s="447" t="s">
        <v>6521</v>
      </c>
      <c r="B2426" s="355" t="s">
        <v>6522</v>
      </c>
      <c r="C2426" s="424">
        <v>0</v>
      </c>
      <c r="D2426" s="425">
        <v>2.4</v>
      </c>
      <c r="E2426" s="311">
        <v>6</v>
      </c>
      <c r="F2426" s="312">
        <v>9.6</v>
      </c>
      <c r="G2426" s="304">
        <f t="shared" si="46"/>
        <v>6</v>
      </c>
      <c r="H2426" s="419">
        <v>12</v>
      </c>
    </row>
    <row r="2427" spans="1:8" ht="13.5" customHeight="1">
      <c r="A2427" s="447" t="s">
        <v>6523</v>
      </c>
      <c r="B2427" s="355" t="s">
        <v>6524</v>
      </c>
      <c r="C2427" s="424">
        <v>0</v>
      </c>
      <c r="D2427" s="425">
        <v>0</v>
      </c>
      <c r="E2427" s="311">
        <v>0</v>
      </c>
      <c r="F2427" s="312">
        <v>1</v>
      </c>
      <c r="G2427" s="304">
        <f t="shared" si="46"/>
        <v>0</v>
      </c>
      <c r="H2427" s="419">
        <v>1</v>
      </c>
    </row>
    <row r="2428" spans="1:8" ht="13.5" customHeight="1">
      <c r="A2428" s="447" t="s">
        <v>6525</v>
      </c>
      <c r="B2428" s="355" t="s">
        <v>6526</v>
      </c>
      <c r="C2428" s="424">
        <v>0</v>
      </c>
      <c r="D2428" s="425">
        <v>0</v>
      </c>
      <c r="E2428" s="311">
        <v>0</v>
      </c>
      <c r="F2428" s="312">
        <v>1</v>
      </c>
      <c r="G2428" s="304">
        <f t="shared" si="46"/>
        <v>0</v>
      </c>
      <c r="H2428" s="419">
        <v>1</v>
      </c>
    </row>
    <row r="2429" spans="1:8" ht="13.5" customHeight="1">
      <c r="A2429" s="447" t="s">
        <v>6527</v>
      </c>
      <c r="B2429" s="355" t="s">
        <v>6528</v>
      </c>
      <c r="C2429" s="424">
        <v>0</v>
      </c>
      <c r="D2429" s="425">
        <v>0</v>
      </c>
      <c r="E2429" s="311">
        <v>357</v>
      </c>
      <c r="F2429" s="312">
        <v>966</v>
      </c>
      <c r="G2429" s="304">
        <f t="shared" si="46"/>
        <v>357</v>
      </c>
      <c r="H2429" s="419">
        <v>966</v>
      </c>
    </row>
    <row r="2430" spans="1:8" ht="13.5" customHeight="1">
      <c r="A2430" s="447" t="s">
        <v>6529</v>
      </c>
      <c r="B2430" s="355" t="s">
        <v>6530</v>
      </c>
      <c r="C2430" s="424">
        <v>7</v>
      </c>
      <c r="D2430" s="425">
        <v>0</v>
      </c>
      <c r="E2430" s="311">
        <v>0</v>
      </c>
      <c r="F2430" s="312">
        <v>2.4</v>
      </c>
      <c r="G2430" s="304">
        <f t="shared" si="46"/>
        <v>7</v>
      </c>
      <c r="H2430" s="419">
        <v>2.4</v>
      </c>
    </row>
    <row r="2431" spans="1:8" ht="13.5" customHeight="1">
      <c r="A2431" s="447" t="s">
        <v>5643</v>
      </c>
      <c r="B2431" s="355" t="s">
        <v>6531</v>
      </c>
      <c r="C2431" s="424">
        <v>0</v>
      </c>
      <c r="D2431" s="425">
        <v>0</v>
      </c>
      <c r="E2431" s="311">
        <v>0</v>
      </c>
      <c r="F2431" s="312">
        <v>2.4</v>
      </c>
      <c r="G2431" s="304">
        <f t="shared" si="46"/>
        <v>0</v>
      </c>
      <c r="H2431" s="419">
        <v>2.4</v>
      </c>
    </row>
    <row r="2432" spans="1:8" ht="13.5" customHeight="1">
      <c r="A2432" s="447" t="s">
        <v>5645</v>
      </c>
      <c r="B2432" s="355" t="s">
        <v>5646</v>
      </c>
      <c r="C2432" s="424">
        <v>0</v>
      </c>
      <c r="D2432" s="425">
        <v>0</v>
      </c>
      <c r="E2432" s="311">
        <v>0</v>
      </c>
      <c r="F2432" s="312">
        <v>1</v>
      </c>
      <c r="G2432" s="304">
        <f t="shared" si="46"/>
        <v>0</v>
      </c>
      <c r="H2432" s="419">
        <v>1</v>
      </c>
    </row>
    <row r="2433" spans="1:8" ht="13.5" customHeight="1">
      <c r="A2433" s="447" t="s">
        <v>6165</v>
      </c>
      <c r="B2433" s="355" t="s">
        <v>6166</v>
      </c>
      <c r="C2433" s="424">
        <v>0</v>
      </c>
      <c r="D2433" s="425">
        <v>0</v>
      </c>
      <c r="E2433" s="311">
        <v>0</v>
      </c>
      <c r="F2433" s="312">
        <v>1.2</v>
      </c>
      <c r="G2433" s="304">
        <f t="shared" si="46"/>
        <v>0</v>
      </c>
      <c r="H2433" s="419">
        <v>1.2</v>
      </c>
    </row>
    <row r="2434" spans="1:8" ht="13.5" customHeight="1">
      <c r="A2434" s="447" t="s">
        <v>5472</v>
      </c>
      <c r="B2434" s="355" t="s">
        <v>5473</v>
      </c>
      <c r="C2434" s="424">
        <v>0</v>
      </c>
      <c r="D2434" s="425">
        <v>0</v>
      </c>
      <c r="E2434" s="311">
        <v>37</v>
      </c>
      <c r="F2434" s="312">
        <v>72</v>
      </c>
      <c r="G2434" s="304">
        <f t="shared" si="46"/>
        <v>37</v>
      </c>
      <c r="H2434" s="419">
        <v>72</v>
      </c>
    </row>
    <row r="2435" spans="1:8" ht="13.5" customHeight="1">
      <c r="A2435" s="447" t="s">
        <v>5474</v>
      </c>
      <c r="B2435" s="355" t="s">
        <v>5475</v>
      </c>
      <c r="C2435" s="424">
        <v>0</v>
      </c>
      <c r="D2435" s="425">
        <v>0</v>
      </c>
      <c r="E2435" s="311">
        <v>172</v>
      </c>
      <c r="F2435" s="312">
        <v>286.8</v>
      </c>
      <c r="G2435" s="304">
        <f t="shared" si="46"/>
        <v>172</v>
      </c>
      <c r="H2435" s="419">
        <v>286.8</v>
      </c>
    </row>
    <row r="2436" spans="1:8" ht="13.5" customHeight="1">
      <c r="A2436" s="447" t="s">
        <v>5476</v>
      </c>
      <c r="B2436" s="355" t="s">
        <v>5477</v>
      </c>
      <c r="C2436" s="424">
        <v>0</v>
      </c>
      <c r="D2436" s="425">
        <v>0</v>
      </c>
      <c r="E2436" s="311">
        <v>294</v>
      </c>
      <c r="F2436" s="312">
        <v>453.6</v>
      </c>
      <c r="G2436" s="304">
        <f t="shared" si="46"/>
        <v>294</v>
      </c>
      <c r="H2436" s="419">
        <v>453.6</v>
      </c>
    </row>
    <row r="2437" spans="1:8" ht="13.5" customHeight="1">
      <c r="A2437" s="447" t="s">
        <v>6109</v>
      </c>
      <c r="B2437" s="355" t="s">
        <v>6110</v>
      </c>
      <c r="C2437" s="424">
        <v>0</v>
      </c>
      <c r="D2437" s="425">
        <v>0</v>
      </c>
      <c r="E2437" s="311">
        <v>0</v>
      </c>
      <c r="F2437" s="312">
        <v>1</v>
      </c>
      <c r="G2437" s="304">
        <f t="shared" si="46"/>
        <v>0</v>
      </c>
      <c r="H2437" s="419">
        <v>1</v>
      </c>
    </row>
    <row r="2438" spans="1:8" ht="13.5" customHeight="1">
      <c r="A2438" s="447" t="s">
        <v>5480</v>
      </c>
      <c r="B2438" s="355" t="s">
        <v>6532</v>
      </c>
      <c r="C2438" s="424">
        <v>0</v>
      </c>
      <c r="D2438" s="425">
        <v>0</v>
      </c>
      <c r="E2438" s="311">
        <v>0</v>
      </c>
      <c r="F2438" s="312">
        <v>42</v>
      </c>
      <c r="G2438" s="304">
        <f t="shared" si="46"/>
        <v>0</v>
      </c>
      <c r="H2438" s="419">
        <v>42</v>
      </c>
    </row>
    <row r="2439" spans="1:8" ht="13.5" customHeight="1">
      <c r="A2439" s="447" t="s">
        <v>5652</v>
      </c>
      <c r="B2439" s="355" t="s">
        <v>6533</v>
      </c>
      <c r="C2439" s="424">
        <v>0</v>
      </c>
      <c r="D2439" s="425">
        <v>0</v>
      </c>
      <c r="E2439" s="311">
        <v>0</v>
      </c>
      <c r="F2439" s="312">
        <v>1.2</v>
      </c>
      <c r="G2439" s="304">
        <f t="shared" si="46"/>
        <v>0</v>
      </c>
      <c r="H2439" s="419">
        <v>1.2</v>
      </c>
    </row>
    <row r="2440" spans="1:8" ht="13.5" customHeight="1">
      <c r="A2440" s="447" t="s">
        <v>5482</v>
      </c>
      <c r="B2440" s="355" t="s">
        <v>5483</v>
      </c>
      <c r="C2440" s="424">
        <v>0</v>
      </c>
      <c r="D2440" s="425">
        <v>0</v>
      </c>
      <c r="E2440" s="311">
        <v>171</v>
      </c>
      <c r="F2440" s="312">
        <v>452.4</v>
      </c>
      <c r="G2440" s="304">
        <f t="shared" si="46"/>
        <v>171</v>
      </c>
      <c r="H2440" s="419">
        <v>452.4</v>
      </c>
    </row>
    <row r="2441" spans="1:8" ht="13.5" customHeight="1">
      <c r="A2441" s="447" t="s">
        <v>5654</v>
      </c>
      <c r="B2441" s="355" t="s">
        <v>5655</v>
      </c>
      <c r="C2441" s="424">
        <v>0</v>
      </c>
      <c r="D2441" s="425">
        <v>0</v>
      </c>
      <c r="E2441" s="311">
        <v>0</v>
      </c>
      <c r="F2441" s="312">
        <v>15.600000000000001</v>
      </c>
      <c r="G2441" s="304">
        <f t="shared" si="46"/>
        <v>0</v>
      </c>
      <c r="H2441" s="419">
        <v>15.600000000000001</v>
      </c>
    </row>
    <row r="2442" spans="1:8" ht="13.5" customHeight="1">
      <c r="A2442" s="447" t="s">
        <v>5484</v>
      </c>
      <c r="B2442" s="355" t="s">
        <v>6534</v>
      </c>
      <c r="C2442" s="424">
        <v>0</v>
      </c>
      <c r="D2442" s="425">
        <v>0</v>
      </c>
      <c r="E2442" s="311">
        <v>2</v>
      </c>
      <c r="F2442" s="312">
        <v>15.600000000000001</v>
      </c>
      <c r="G2442" s="304">
        <f t="shared" si="46"/>
        <v>2</v>
      </c>
      <c r="H2442" s="419">
        <v>15.600000000000001</v>
      </c>
    </row>
    <row r="2443" spans="1:8" ht="13.5" customHeight="1">
      <c r="A2443" s="447" t="s">
        <v>6535</v>
      </c>
      <c r="B2443" s="355" t="s">
        <v>6536</v>
      </c>
      <c r="C2443" s="424">
        <v>0</v>
      </c>
      <c r="D2443" s="425">
        <v>3.3</v>
      </c>
      <c r="E2443" s="311">
        <v>0</v>
      </c>
      <c r="F2443" s="312">
        <v>639.6</v>
      </c>
      <c r="G2443" s="304">
        <f t="shared" si="46"/>
        <v>0</v>
      </c>
      <c r="H2443" s="419">
        <v>642.9</v>
      </c>
    </row>
    <row r="2444" spans="1:8">
      <c r="A2444" s="447" t="s">
        <v>5660</v>
      </c>
      <c r="B2444" s="355" t="s">
        <v>5487</v>
      </c>
      <c r="C2444" s="424">
        <v>21</v>
      </c>
      <c r="D2444" s="425">
        <v>38.4</v>
      </c>
      <c r="E2444" s="311">
        <v>2219</v>
      </c>
      <c r="F2444" s="312">
        <v>3957.6000000000004</v>
      </c>
      <c r="G2444" s="304">
        <f t="shared" si="46"/>
        <v>2240</v>
      </c>
      <c r="H2444" s="419">
        <v>3996.0000000000005</v>
      </c>
    </row>
    <row r="2445" spans="1:8">
      <c r="A2445" s="447" t="s">
        <v>5488</v>
      </c>
      <c r="B2445" s="355" t="s">
        <v>5489</v>
      </c>
      <c r="C2445" s="424">
        <v>0</v>
      </c>
      <c r="D2445" s="425">
        <v>0</v>
      </c>
      <c r="E2445" s="311">
        <v>0</v>
      </c>
      <c r="F2445" s="312">
        <v>1</v>
      </c>
      <c r="G2445" s="304">
        <f t="shared" si="46"/>
        <v>0</v>
      </c>
      <c r="H2445" s="419">
        <v>1</v>
      </c>
    </row>
    <row r="2446" spans="1:8" ht="25.5">
      <c r="A2446" s="447" t="s">
        <v>5490</v>
      </c>
      <c r="B2446" s="355" t="s">
        <v>5491</v>
      </c>
      <c r="C2446" s="424">
        <v>0</v>
      </c>
      <c r="D2446" s="425">
        <v>0</v>
      </c>
      <c r="E2446" s="311">
        <v>25</v>
      </c>
      <c r="F2446" s="312">
        <v>19.2</v>
      </c>
      <c r="G2446" s="304">
        <f t="shared" si="46"/>
        <v>25</v>
      </c>
      <c r="H2446" s="419">
        <v>19.2</v>
      </c>
    </row>
    <row r="2447" spans="1:8" ht="25.5">
      <c r="A2447" s="447" t="s">
        <v>5492</v>
      </c>
      <c r="B2447" s="355" t="s">
        <v>5493</v>
      </c>
      <c r="C2447" s="424">
        <v>0</v>
      </c>
      <c r="D2447" s="425">
        <v>0</v>
      </c>
      <c r="E2447" s="311">
        <v>0</v>
      </c>
      <c r="F2447" s="312">
        <v>21.6</v>
      </c>
      <c r="G2447" s="304">
        <f t="shared" si="46"/>
        <v>0</v>
      </c>
      <c r="H2447" s="419">
        <v>21.6</v>
      </c>
    </row>
    <row r="2448" spans="1:8">
      <c r="A2448" s="447" t="s">
        <v>5494</v>
      </c>
      <c r="B2448" s="355" t="s">
        <v>5495</v>
      </c>
      <c r="C2448" s="424">
        <v>0</v>
      </c>
      <c r="D2448" s="425">
        <v>0</v>
      </c>
      <c r="E2448" s="311">
        <v>0</v>
      </c>
      <c r="F2448" s="312">
        <v>1</v>
      </c>
      <c r="G2448" s="304">
        <f t="shared" si="46"/>
        <v>0</v>
      </c>
      <c r="H2448" s="419">
        <v>1</v>
      </c>
    </row>
    <row r="2449" spans="1:8" ht="25.5">
      <c r="A2449" s="447" t="s">
        <v>5498</v>
      </c>
      <c r="B2449" s="355" t="s">
        <v>5499</v>
      </c>
      <c r="C2449" s="424">
        <v>0</v>
      </c>
      <c r="D2449" s="425">
        <v>0</v>
      </c>
      <c r="E2449" s="311">
        <v>0</v>
      </c>
      <c r="F2449" s="312">
        <v>1</v>
      </c>
      <c r="G2449" s="304">
        <f t="shared" si="46"/>
        <v>0</v>
      </c>
      <c r="H2449" s="419">
        <v>1</v>
      </c>
    </row>
    <row r="2450" spans="1:8" ht="25.5">
      <c r="A2450" s="447" t="s">
        <v>5500</v>
      </c>
      <c r="B2450" s="355" t="s">
        <v>5501</v>
      </c>
      <c r="C2450" s="424">
        <v>0</v>
      </c>
      <c r="D2450" s="425">
        <v>0</v>
      </c>
      <c r="E2450" s="311">
        <v>0</v>
      </c>
      <c r="F2450" s="312">
        <v>1</v>
      </c>
      <c r="G2450" s="304">
        <f t="shared" si="46"/>
        <v>0</v>
      </c>
      <c r="H2450" s="419">
        <v>1</v>
      </c>
    </row>
    <row r="2451" spans="1:8" ht="25.5">
      <c r="A2451" s="447" t="s">
        <v>5502</v>
      </c>
      <c r="B2451" s="355" t="s">
        <v>5503</v>
      </c>
      <c r="C2451" s="424">
        <v>0</v>
      </c>
      <c r="D2451" s="425">
        <v>0</v>
      </c>
      <c r="E2451" s="311">
        <v>0</v>
      </c>
      <c r="F2451" s="312">
        <v>1</v>
      </c>
      <c r="G2451" s="304">
        <f t="shared" si="46"/>
        <v>0</v>
      </c>
      <c r="H2451" s="419">
        <v>1</v>
      </c>
    </row>
    <row r="2452" spans="1:8" ht="25.5">
      <c r="A2452" s="447" t="s">
        <v>5504</v>
      </c>
      <c r="B2452" s="352" t="s">
        <v>5663</v>
      </c>
      <c r="C2452" s="424">
        <v>0</v>
      </c>
      <c r="D2452" s="425">
        <v>0</v>
      </c>
      <c r="E2452" s="311">
        <v>0</v>
      </c>
      <c r="F2452" s="312">
        <v>1</v>
      </c>
      <c r="G2452" s="304">
        <f t="shared" si="46"/>
        <v>0</v>
      </c>
      <c r="H2452" s="419">
        <v>1</v>
      </c>
    </row>
    <row r="2453" spans="1:8" ht="25.5">
      <c r="A2453" s="447" t="s">
        <v>5506</v>
      </c>
      <c r="B2453" s="355" t="s">
        <v>5507</v>
      </c>
      <c r="C2453" s="424">
        <v>0</v>
      </c>
      <c r="D2453" s="425">
        <v>0</v>
      </c>
      <c r="E2453" s="311">
        <v>49</v>
      </c>
      <c r="F2453" s="312">
        <v>14.399999999999999</v>
      </c>
      <c r="G2453" s="304">
        <f t="shared" si="46"/>
        <v>49</v>
      </c>
      <c r="H2453" s="419">
        <v>14.399999999999999</v>
      </c>
    </row>
    <row r="2454" spans="1:8" ht="25.5">
      <c r="A2454" s="447" t="s">
        <v>5508</v>
      </c>
      <c r="B2454" s="355" t="s">
        <v>5509</v>
      </c>
      <c r="C2454" s="424">
        <v>16</v>
      </c>
      <c r="D2454" s="425">
        <v>37.200000000000003</v>
      </c>
      <c r="E2454" s="311">
        <v>1477</v>
      </c>
      <c r="F2454" s="312">
        <v>2934</v>
      </c>
      <c r="G2454" s="304">
        <f t="shared" si="46"/>
        <v>1493</v>
      </c>
      <c r="H2454" s="419">
        <v>2971.2</v>
      </c>
    </row>
    <row r="2455" spans="1:8" ht="25.5">
      <c r="A2455" s="447" t="s">
        <v>5668</v>
      </c>
      <c r="B2455" s="355" t="s">
        <v>5669</v>
      </c>
      <c r="C2455" s="424">
        <v>0</v>
      </c>
      <c r="D2455" s="425">
        <v>0</v>
      </c>
      <c r="E2455" s="311">
        <v>0</v>
      </c>
      <c r="F2455" s="312">
        <v>1</v>
      </c>
      <c r="G2455" s="304">
        <f t="shared" ref="G2455:G2513" si="47">C2455+E2455</f>
        <v>0</v>
      </c>
      <c r="H2455" s="419">
        <v>1</v>
      </c>
    </row>
    <row r="2456" spans="1:8" ht="14.25" customHeight="1">
      <c r="A2456" s="447" t="s">
        <v>5510</v>
      </c>
      <c r="B2456" s="355" t="s">
        <v>5511</v>
      </c>
      <c r="C2456" s="424">
        <v>0</v>
      </c>
      <c r="D2456" s="425">
        <v>0</v>
      </c>
      <c r="E2456" s="311">
        <v>61</v>
      </c>
      <c r="F2456" s="312">
        <v>186</v>
      </c>
      <c r="G2456" s="304">
        <f t="shared" si="47"/>
        <v>61</v>
      </c>
      <c r="H2456" s="419">
        <v>186</v>
      </c>
    </row>
    <row r="2457" spans="1:8" ht="25.5">
      <c r="A2457" s="336" t="s">
        <v>5512</v>
      </c>
      <c r="B2457" s="337" t="s">
        <v>5513</v>
      </c>
      <c r="C2457" s="424">
        <v>0</v>
      </c>
      <c r="D2457" s="425">
        <v>0</v>
      </c>
      <c r="E2457" s="311">
        <v>819</v>
      </c>
      <c r="F2457" s="312">
        <v>1634.3999999999999</v>
      </c>
      <c r="G2457" s="304">
        <f t="shared" si="47"/>
        <v>819</v>
      </c>
      <c r="H2457" s="419">
        <v>1634.3999999999999</v>
      </c>
    </row>
    <row r="2458" spans="1:8" ht="25.5">
      <c r="A2458" s="447" t="s">
        <v>5514</v>
      </c>
      <c r="B2458" s="355" t="s">
        <v>5515</v>
      </c>
      <c r="C2458" s="424">
        <v>6</v>
      </c>
      <c r="D2458" s="425">
        <v>12</v>
      </c>
      <c r="E2458" s="311">
        <v>437</v>
      </c>
      <c r="F2458" s="312">
        <v>937.2</v>
      </c>
      <c r="G2458" s="304">
        <f t="shared" si="47"/>
        <v>443</v>
      </c>
      <c r="H2458" s="419">
        <v>949.2</v>
      </c>
    </row>
    <row r="2459" spans="1:8" ht="25.5">
      <c r="A2459" s="447" t="s">
        <v>5516</v>
      </c>
      <c r="B2459" s="355" t="s">
        <v>5517</v>
      </c>
      <c r="C2459" s="424">
        <v>23</v>
      </c>
      <c r="D2459" s="425">
        <v>39.6</v>
      </c>
      <c r="E2459" s="311">
        <v>2812</v>
      </c>
      <c r="F2459" s="312">
        <v>4927.2</v>
      </c>
      <c r="G2459" s="304">
        <f t="shared" si="47"/>
        <v>2835</v>
      </c>
      <c r="H2459" s="419">
        <v>4966.8</v>
      </c>
    </row>
    <row r="2460" spans="1:8" ht="25.5">
      <c r="A2460" s="447" t="s">
        <v>5518</v>
      </c>
      <c r="B2460" s="355" t="s">
        <v>5519</v>
      </c>
      <c r="C2460" s="424">
        <v>0</v>
      </c>
      <c r="D2460" s="425">
        <v>10.8</v>
      </c>
      <c r="E2460" s="311">
        <v>455</v>
      </c>
      <c r="F2460" s="312">
        <v>740.40000000000009</v>
      </c>
      <c r="G2460" s="304">
        <f t="shared" si="47"/>
        <v>455</v>
      </c>
      <c r="H2460" s="419">
        <v>751.2</v>
      </c>
    </row>
    <row r="2461" spans="1:8" ht="25.5">
      <c r="A2461" s="447" t="s">
        <v>5520</v>
      </c>
      <c r="B2461" s="355" t="s">
        <v>5521</v>
      </c>
      <c r="C2461" s="424">
        <v>0</v>
      </c>
      <c r="D2461" s="425">
        <v>0</v>
      </c>
      <c r="E2461" s="311">
        <v>765</v>
      </c>
      <c r="F2461" s="312">
        <v>1510.8000000000002</v>
      </c>
      <c r="G2461" s="304">
        <f t="shared" si="47"/>
        <v>765</v>
      </c>
      <c r="H2461" s="419">
        <v>1510.8000000000002</v>
      </c>
    </row>
    <row r="2462" spans="1:8" ht="25.5">
      <c r="A2462" s="447" t="s">
        <v>5522</v>
      </c>
      <c r="B2462" s="355" t="s">
        <v>5523</v>
      </c>
      <c r="C2462" s="424">
        <v>1</v>
      </c>
      <c r="D2462" s="425">
        <v>13.2</v>
      </c>
      <c r="E2462" s="311">
        <v>1018</v>
      </c>
      <c r="F2462" s="312">
        <v>2223.6</v>
      </c>
      <c r="G2462" s="304">
        <f t="shared" si="47"/>
        <v>1019</v>
      </c>
      <c r="H2462" s="419">
        <v>2236.7999999999997</v>
      </c>
    </row>
    <row r="2463" spans="1:8" ht="25.5">
      <c r="A2463" s="447" t="s">
        <v>2740</v>
      </c>
      <c r="B2463" s="355" t="s">
        <v>5524</v>
      </c>
      <c r="C2463" s="370">
        <v>281</v>
      </c>
      <c r="D2463" s="371">
        <v>334.8</v>
      </c>
      <c r="E2463" s="311">
        <v>3906</v>
      </c>
      <c r="F2463" s="312">
        <v>7472.4000000000015</v>
      </c>
      <c r="G2463" s="304">
        <f t="shared" si="47"/>
        <v>4187</v>
      </c>
      <c r="H2463" s="419">
        <v>7807.2000000000016</v>
      </c>
    </row>
    <row r="2464" spans="1:8" ht="25.5">
      <c r="A2464" s="307" t="s">
        <v>5527</v>
      </c>
      <c r="B2464" s="308" t="s">
        <v>5528</v>
      </c>
      <c r="C2464" s="370">
        <v>0</v>
      </c>
      <c r="D2464" s="371">
        <v>0</v>
      </c>
      <c r="E2464" s="311">
        <v>687</v>
      </c>
      <c r="F2464" s="312">
        <v>1328.4</v>
      </c>
      <c r="G2464" s="304">
        <f t="shared" si="47"/>
        <v>687</v>
      </c>
      <c r="H2464" s="419">
        <v>1328.4</v>
      </c>
    </row>
    <row r="2465" spans="1:8">
      <c r="A2465" s="447" t="s">
        <v>5531</v>
      </c>
      <c r="B2465" s="355" t="s">
        <v>5532</v>
      </c>
      <c r="C2465" s="370">
        <v>0</v>
      </c>
      <c r="D2465" s="371">
        <v>0</v>
      </c>
      <c r="E2465" s="311">
        <v>0</v>
      </c>
      <c r="F2465" s="312">
        <v>1</v>
      </c>
      <c r="G2465" s="304">
        <f t="shared" si="47"/>
        <v>0</v>
      </c>
      <c r="H2465" s="419">
        <v>1</v>
      </c>
    </row>
    <row r="2466" spans="1:8" ht="26.25" customHeight="1">
      <c r="A2466" s="447" t="s">
        <v>5535</v>
      </c>
      <c r="B2466" s="355" t="s">
        <v>5536</v>
      </c>
      <c r="C2466" s="370">
        <v>0</v>
      </c>
      <c r="D2466" s="371">
        <v>0</v>
      </c>
      <c r="E2466" s="311">
        <v>9</v>
      </c>
      <c r="F2466" s="312">
        <v>10.8</v>
      </c>
      <c r="G2466" s="304">
        <f t="shared" si="47"/>
        <v>9</v>
      </c>
      <c r="H2466" s="419">
        <v>10.8</v>
      </c>
    </row>
    <row r="2467" spans="1:8" ht="25.5">
      <c r="A2467" s="447" t="s">
        <v>5537</v>
      </c>
      <c r="B2467" s="355" t="s">
        <v>5538</v>
      </c>
      <c r="C2467" s="424">
        <v>0</v>
      </c>
      <c r="D2467" s="425">
        <v>0</v>
      </c>
      <c r="E2467" s="311">
        <v>20</v>
      </c>
      <c r="F2467" s="312">
        <v>78</v>
      </c>
      <c r="G2467" s="304">
        <f t="shared" si="47"/>
        <v>20</v>
      </c>
      <c r="H2467" s="419">
        <v>78</v>
      </c>
    </row>
    <row r="2468" spans="1:8">
      <c r="A2468" s="447" t="s">
        <v>5539</v>
      </c>
      <c r="B2468" s="355" t="s">
        <v>5548</v>
      </c>
      <c r="C2468" s="424">
        <v>0</v>
      </c>
      <c r="D2468" s="425">
        <v>0</v>
      </c>
      <c r="E2468" s="311">
        <v>13</v>
      </c>
      <c r="F2468" s="312">
        <v>1.2</v>
      </c>
      <c r="G2468" s="304">
        <f t="shared" si="47"/>
        <v>13</v>
      </c>
      <c r="H2468" s="419">
        <v>1.2</v>
      </c>
    </row>
    <row r="2469" spans="1:8" ht="25.5">
      <c r="A2469" s="447" t="s">
        <v>5541</v>
      </c>
      <c r="B2469" s="355" t="s">
        <v>5542</v>
      </c>
      <c r="C2469" s="424">
        <v>0</v>
      </c>
      <c r="D2469" s="425">
        <v>0</v>
      </c>
      <c r="E2469" s="311">
        <v>6</v>
      </c>
      <c r="F2469" s="312">
        <v>25.200000000000003</v>
      </c>
      <c r="G2469" s="304">
        <f t="shared" si="47"/>
        <v>6</v>
      </c>
      <c r="H2469" s="419">
        <v>25.200000000000003</v>
      </c>
    </row>
    <row r="2470" spans="1:8" ht="25.5">
      <c r="A2470" s="447" t="s">
        <v>5545</v>
      </c>
      <c r="B2470" s="355" t="s">
        <v>5546</v>
      </c>
      <c r="C2470" s="424">
        <v>0</v>
      </c>
      <c r="D2470" s="425">
        <v>0</v>
      </c>
      <c r="E2470" s="311">
        <v>4</v>
      </c>
      <c r="F2470" s="312">
        <v>16.8</v>
      </c>
      <c r="G2470" s="304">
        <f t="shared" si="47"/>
        <v>4</v>
      </c>
      <c r="H2470" s="419">
        <v>16.8</v>
      </c>
    </row>
    <row r="2471" spans="1:8">
      <c r="A2471" s="447" t="s">
        <v>5547</v>
      </c>
      <c r="B2471" s="355" t="s">
        <v>5548</v>
      </c>
      <c r="C2471" s="424">
        <v>0</v>
      </c>
      <c r="D2471" s="425">
        <v>0</v>
      </c>
      <c r="E2471" s="311">
        <v>2</v>
      </c>
      <c r="F2471" s="312">
        <v>8.4</v>
      </c>
      <c r="G2471" s="304">
        <f t="shared" si="47"/>
        <v>2</v>
      </c>
      <c r="H2471" s="419">
        <v>8.4</v>
      </c>
    </row>
    <row r="2472" spans="1:8" ht="25.5">
      <c r="A2472" s="447" t="s">
        <v>5549</v>
      </c>
      <c r="B2472" s="355" t="s">
        <v>5550</v>
      </c>
      <c r="C2472" s="424">
        <v>0</v>
      </c>
      <c r="D2472" s="425">
        <v>0</v>
      </c>
      <c r="E2472" s="311">
        <v>53</v>
      </c>
      <c r="F2472" s="312">
        <v>120</v>
      </c>
      <c r="G2472" s="304">
        <f t="shared" si="47"/>
        <v>53</v>
      </c>
      <c r="H2472" s="419">
        <v>120</v>
      </c>
    </row>
    <row r="2473" spans="1:8" ht="25.5">
      <c r="A2473" s="495" t="s">
        <v>5551</v>
      </c>
      <c r="B2473" s="355" t="s">
        <v>5552</v>
      </c>
      <c r="C2473" s="424">
        <v>0</v>
      </c>
      <c r="D2473" s="425">
        <v>0</v>
      </c>
      <c r="E2473" s="311">
        <v>2</v>
      </c>
      <c r="F2473" s="312">
        <v>6</v>
      </c>
      <c r="G2473" s="304">
        <f t="shared" si="47"/>
        <v>2</v>
      </c>
      <c r="H2473" s="419">
        <v>6</v>
      </c>
    </row>
    <row r="2474" spans="1:8" ht="25.5">
      <c r="A2474" s="307" t="s">
        <v>5553</v>
      </c>
      <c r="B2474" s="308" t="s">
        <v>6200</v>
      </c>
      <c r="C2474" s="424">
        <v>0</v>
      </c>
      <c r="D2474" s="425">
        <v>0</v>
      </c>
      <c r="E2474" s="311">
        <v>0</v>
      </c>
      <c r="F2474" s="312">
        <v>2.4</v>
      </c>
      <c r="G2474" s="304">
        <f t="shared" si="47"/>
        <v>0</v>
      </c>
      <c r="H2474" s="419">
        <v>2.4</v>
      </c>
    </row>
    <row r="2475" spans="1:8" ht="12.75" customHeight="1">
      <c r="A2475" s="336" t="s">
        <v>5794</v>
      </c>
      <c r="B2475" s="337" t="s">
        <v>5795</v>
      </c>
      <c r="C2475" s="424">
        <v>0</v>
      </c>
      <c r="D2475" s="425">
        <v>0</v>
      </c>
      <c r="E2475" s="311">
        <v>0</v>
      </c>
      <c r="F2475" s="312">
        <v>1</v>
      </c>
      <c r="G2475" s="304">
        <f t="shared" si="47"/>
        <v>0</v>
      </c>
      <c r="H2475" s="419">
        <v>1</v>
      </c>
    </row>
    <row r="2476" spans="1:8" ht="25.5">
      <c r="A2476" s="336" t="s">
        <v>5555</v>
      </c>
      <c r="B2476" s="337" t="s">
        <v>5556</v>
      </c>
      <c r="C2476" s="424">
        <v>0</v>
      </c>
      <c r="D2476" s="425">
        <v>0</v>
      </c>
      <c r="E2476" s="311">
        <v>1</v>
      </c>
      <c r="F2476" s="312">
        <v>1.2</v>
      </c>
      <c r="G2476" s="304">
        <f t="shared" si="47"/>
        <v>1</v>
      </c>
      <c r="H2476" s="419">
        <v>1.2</v>
      </c>
    </row>
    <row r="2477" spans="1:8" ht="25.5">
      <c r="A2477" s="336" t="s">
        <v>6537</v>
      </c>
      <c r="B2477" s="337" t="s">
        <v>6538</v>
      </c>
      <c r="C2477" s="424">
        <v>0</v>
      </c>
      <c r="D2477" s="425">
        <v>0</v>
      </c>
      <c r="E2477" s="311">
        <v>0</v>
      </c>
      <c r="F2477" s="312">
        <v>1</v>
      </c>
      <c r="G2477" s="304">
        <f t="shared" si="47"/>
        <v>0</v>
      </c>
      <c r="H2477" s="419">
        <v>1</v>
      </c>
    </row>
    <row r="2478" spans="1:8" ht="25.5">
      <c r="A2478" s="324" t="s">
        <v>5557</v>
      </c>
      <c r="B2478" s="352" t="s">
        <v>5558</v>
      </c>
      <c r="C2478" s="424">
        <v>0</v>
      </c>
      <c r="D2478" s="425">
        <v>0</v>
      </c>
      <c r="E2478" s="311">
        <v>0</v>
      </c>
      <c r="F2478" s="312">
        <v>8.4</v>
      </c>
      <c r="G2478" s="304">
        <f t="shared" si="47"/>
        <v>0</v>
      </c>
      <c r="H2478" s="419">
        <v>8.4</v>
      </c>
    </row>
    <row r="2479" spans="1:8" ht="12" customHeight="1">
      <c r="A2479" s="336" t="s">
        <v>5559</v>
      </c>
      <c r="B2479" s="337" t="s">
        <v>5560</v>
      </c>
      <c r="C2479" s="370">
        <v>0</v>
      </c>
      <c r="D2479" s="371">
        <v>0</v>
      </c>
      <c r="E2479" s="311">
        <v>0</v>
      </c>
      <c r="F2479" s="312">
        <v>1</v>
      </c>
      <c r="G2479" s="304">
        <f t="shared" si="47"/>
        <v>0</v>
      </c>
      <c r="H2479" s="419">
        <v>1</v>
      </c>
    </row>
    <row r="2480" spans="1:8">
      <c r="A2480" s="307" t="s">
        <v>5561</v>
      </c>
      <c r="B2480" s="308" t="s">
        <v>6539</v>
      </c>
      <c r="C2480" s="370">
        <v>0</v>
      </c>
      <c r="D2480" s="371">
        <v>0</v>
      </c>
      <c r="E2480" s="311">
        <v>5</v>
      </c>
      <c r="F2480" s="312">
        <v>1.2</v>
      </c>
      <c r="G2480" s="304">
        <f t="shared" si="47"/>
        <v>5</v>
      </c>
      <c r="H2480" s="419">
        <v>1.2</v>
      </c>
    </row>
    <row r="2481" spans="1:8">
      <c r="A2481" s="307" t="s">
        <v>5565</v>
      </c>
      <c r="B2481" s="308" t="s">
        <v>5566</v>
      </c>
      <c r="C2481" s="370">
        <v>0</v>
      </c>
      <c r="D2481" s="371">
        <v>0</v>
      </c>
      <c r="E2481" s="311">
        <v>32</v>
      </c>
      <c r="F2481" s="312">
        <v>49.2</v>
      </c>
      <c r="G2481" s="304">
        <f t="shared" si="47"/>
        <v>32</v>
      </c>
      <c r="H2481" s="419">
        <v>49.2</v>
      </c>
    </row>
    <row r="2482" spans="1:8">
      <c r="A2482" s="307" t="s">
        <v>5567</v>
      </c>
      <c r="B2482" s="308" t="s">
        <v>5568</v>
      </c>
      <c r="C2482" s="370">
        <v>0</v>
      </c>
      <c r="D2482" s="371">
        <v>0</v>
      </c>
      <c r="E2482" s="311">
        <v>0</v>
      </c>
      <c r="F2482" s="312">
        <v>8.4</v>
      </c>
      <c r="G2482" s="304">
        <f t="shared" si="47"/>
        <v>0</v>
      </c>
      <c r="H2482" s="419">
        <v>8.4</v>
      </c>
    </row>
    <row r="2483" spans="1:8">
      <c r="A2483" s="307" t="s">
        <v>5569</v>
      </c>
      <c r="B2483" s="308" t="s">
        <v>5570</v>
      </c>
      <c r="C2483" s="370">
        <v>0</v>
      </c>
      <c r="D2483" s="371">
        <v>0</v>
      </c>
      <c r="E2483" s="311">
        <v>0</v>
      </c>
      <c r="F2483" s="312">
        <v>1</v>
      </c>
      <c r="G2483" s="304">
        <f t="shared" si="47"/>
        <v>0</v>
      </c>
      <c r="H2483" s="419">
        <v>1</v>
      </c>
    </row>
    <row r="2484" spans="1:8" ht="25.5">
      <c r="A2484" s="307" t="s">
        <v>5571</v>
      </c>
      <c r="B2484" s="308" t="s">
        <v>5572</v>
      </c>
      <c r="C2484" s="370">
        <v>1</v>
      </c>
      <c r="D2484" s="371">
        <v>4.8</v>
      </c>
      <c r="E2484" s="311">
        <v>756</v>
      </c>
      <c r="F2484" s="312">
        <v>1512</v>
      </c>
      <c r="G2484" s="304">
        <f t="shared" si="47"/>
        <v>757</v>
      </c>
      <c r="H2484" s="419">
        <v>1516.8</v>
      </c>
    </row>
    <row r="2485" spans="1:8" ht="25.5">
      <c r="A2485" s="324" t="s">
        <v>2293</v>
      </c>
      <c r="B2485" s="352" t="s">
        <v>6540</v>
      </c>
      <c r="C2485" s="370">
        <v>0</v>
      </c>
      <c r="D2485" s="371">
        <v>0</v>
      </c>
      <c r="E2485" s="311">
        <v>0</v>
      </c>
      <c r="F2485" s="312">
        <v>1</v>
      </c>
      <c r="G2485" s="304">
        <f t="shared" si="47"/>
        <v>0</v>
      </c>
      <c r="H2485" s="419">
        <v>1</v>
      </c>
    </row>
    <row r="2486" spans="1:8" ht="25.5">
      <c r="A2486" s="511" t="s">
        <v>2307</v>
      </c>
      <c r="B2486" s="512" t="s">
        <v>6541</v>
      </c>
      <c r="C2486" s="370">
        <v>0</v>
      </c>
      <c r="D2486" s="371">
        <v>0</v>
      </c>
      <c r="E2486" s="311">
        <v>0</v>
      </c>
      <c r="F2486" s="312">
        <v>1</v>
      </c>
      <c r="G2486" s="304">
        <f t="shared" si="47"/>
        <v>0</v>
      </c>
      <c r="H2486" s="419">
        <v>1</v>
      </c>
    </row>
    <row r="2487" spans="1:8">
      <c r="A2487" s="324" t="s">
        <v>5573</v>
      </c>
      <c r="B2487" s="352" t="s">
        <v>5574</v>
      </c>
      <c r="C2487" s="370">
        <v>0</v>
      </c>
      <c r="D2487" s="371">
        <v>0</v>
      </c>
      <c r="E2487" s="311">
        <v>725</v>
      </c>
      <c r="F2487" s="312">
        <v>1338</v>
      </c>
      <c r="G2487" s="304">
        <f t="shared" si="47"/>
        <v>725</v>
      </c>
      <c r="H2487" s="419">
        <v>1338</v>
      </c>
    </row>
    <row r="2488" spans="1:8">
      <c r="A2488" s="324" t="s">
        <v>1832</v>
      </c>
      <c r="B2488" s="352" t="s">
        <v>1833</v>
      </c>
      <c r="C2488" s="370">
        <v>0</v>
      </c>
      <c r="D2488" s="371">
        <v>0</v>
      </c>
      <c r="E2488" s="311">
        <v>0</v>
      </c>
      <c r="F2488" s="312">
        <v>1</v>
      </c>
      <c r="G2488" s="304">
        <f t="shared" si="47"/>
        <v>0</v>
      </c>
      <c r="H2488" s="419">
        <v>1</v>
      </c>
    </row>
    <row r="2489" spans="1:8" ht="25.5">
      <c r="A2489" s="324" t="s">
        <v>5575</v>
      </c>
      <c r="B2489" s="352" t="s">
        <v>5576</v>
      </c>
      <c r="C2489" s="370">
        <v>0</v>
      </c>
      <c r="D2489" s="371">
        <v>0</v>
      </c>
      <c r="E2489" s="311">
        <v>50</v>
      </c>
      <c r="F2489" s="312">
        <v>49.2</v>
      </c>
      <c r="G2489" s="304">
        <f t="shared" si="47"/>
        <v>50</v>
      </c>
      <c r="H2489" s="419">
        <v>49.2</v>
      </c>
    </row>
    <row r="2490" spans="1:8" ht="25.5">
      <c r="A2490" s="324" t="s">
        <v>1879</v>
      </c>
      <c r="B2490" s="352" t="s">
        <v>6046</v>
      </c>
      <c r="C2490" s="370">
        <v>0</v>
      </c>
      <c r="D2490" s="371">
        <v>1.1000000000000001</v>
      </c>
      <c r="E2490" s="311">
        <v>6</v>
      </c>
      <c r="F2490" s="312">
        <v>6</v>
      </c>
      <c r="G2490" s="304">
        <f t="shared" si="47"/>
        <v>6</v>
      </c>
      <c r="H2490" s="419">
        <v>7.1</v>
      </c>
    </row>
    <row r="2491" spans="1:8" ht="25.5">
      <c r="A2491" s="324" t="s">
        <v>1880</v>
      </c>
      <c r="B2491" s="352" t="s">
        <v>6047</v>
      </c>
      <c r="C2491" s="370">
        <v>0</v>
      </c>
      <c r="D2491" s="371">
        <v>1.2</v>
      </c>
      <c r="E2491" s="311">
        <v>6</v>
      </c>
      <c r="F2491" s="312">
        <v>4.8</v>
      </c>
      <c r="G2491" s="304">
        <f t="shared" si="47"/>
        <v>6</v>
      </c>
      <c r="H2491" s="419">
        <v>6</v>
      </c>
    </row>
    <row r="2492" spans="1:8">
      <c r="A2492" s="513" t="s">
        <v>5691</v>
      </c>
      <c r="B2492" s="514" t="s">
        <v>5614</v>
      </c>
      <c r="C2492" s="370">
        <v>0</v>
      </c>
      <c r="D2492" s="371">
        <v>0</v>
      </c>
      <c r="E2492" s="311">
        <v>0</v>
      </c>
      <c r="F2492" s="312">
        <v>1</v>
      </c>
      <c r="G2492" s="304">
        <f t="shared" si="47"/>
        <v>0</v>
      </c>
      <c r="H2492" s="419">
        <v>1</v>
      </c>
    </row>
    <row r="2493" spans="1:8">
      <c r="A2493" s="324" t="s">
        <v>6542</v>
      </c>
      <c r="B2493" s="352" t="s">
        <v>6543</v>
      </c>
      <c r="C2493" s="370">
        <v>0</v>
      </c>
      <c r="D2493" s="371">
        <v>0</v>
      </c>
      <c r="E2493" s="311">
        <v>0</v>
      </c>
      <c r="F2493" s="312">
        <v>1</v>
      </c>
      <c r="G2493" s="304">
        <f t="shared" si="47"/>
        <v>0</v>
      </c>
      <c r="H2493" s="419">
        <v>1</v>
      </c>
    </row>
    <row r="2494" spans="1:8">
      <c r="A2494" s="439" t="s">
        <v>3138</v>
      </c>
      <c r="B2494" s="319" t="s">
        <v>5594</v>
      </c>
      <c r="C2494" s="370">
        <v>0</v>
      </c>
      <c r="D2494" s="371"/>
      <c r="E2494" s="311">
        <v>1</v>
      </c>
      <c r="F2494" s="312"/>
      <c r="G2494" s="304">
        <f t="shared" si="47"/>
        <v>1</v>
      </c>
      <c r="H2494" s="419"/>
    </row>
    <row r="2495" spans="1:8">
      <c r="A2495" s="307" t="s">
        <v>7312</v>
      </c>
      <c r="B2495" s="308" t="s">
        <v>7313</v>
      </c>
      <c r="C2495" s="370">
        <v>0</v>
      </c>
      <c r="D2495" s="371"/>
      <c r="E2495" s="311">
        <v>1</v>
      </c>
      <c r="F2495" s="312"/>
      <c r="G2495" s="304">
        <f t="shared" si="47"/>
        <v>1</v>
      </c>
      <c r="H2495" s="419"/>
    </row>
    <row r="2496" spans="1:8">
      <c r="A2496" s="479" t="s">
        <v>7314</v>
      </c>
      <c r="B2496" s="352" t="s">
        <v>7315</v>
      </c>
      <c r="C2496" s="370">
        <v>0</v>
      </c>
      <c r="D2496" s="371"/>
      <c r="E2496" s="311">
        <v>1</v>
      </c>
      <c r="F2496" s="312"/>
      <c r="G2496" s="304">
        <f t="shared" si="47"/>
        <v>1</v>
      </c>
      <c r="H2496" s="419"/>
    </row>
    <row r="2497" spans="1:8">
      <c r="A2497" s="478" t="s">
        <v>7316</v>
      </c>
      <c r="B2497" s="411" t="s">
        <v>7317</v>
      </c>
      <c r="C2497" s="370">
        <v>0</v>
      </c>
      <c r="D2497" s="371"/>
      <c r="E2497" s="311">
        <v>3</v>
      </c>
      <c r="F2497" s="312"/>
      <c r="G2497" s="304">
        <f t="shared" si="47"/>
        <v>3</v>
      </c>
      <c r="H2497" s="419"/>
    </row>
    <row r="2498" spans="1:8" ht="25.5">
      <c r="A2498" s="439" t="s">
        <v>7318</v>
      </c>
      <c r="B2498" s="319" t="s">
        <v>7319</v>
      </c>
      <c r="C2498" s="370">
        <v>0</v>
      </c>
      <c r="D2498" s="371"/>
      <c r="E2498" s="311">
        <v>2</v>
      </c>
      <c r="F2498" s="312"/>
      <c r="G2498" s="304">
        <f t="shared" si="47"/>
        <v>2</v>
      </c>
      <c r="H2498" s="419"/>
    </row>
    <row r="2499" spans="1:8" ht="25.5">
      <c r="A2499" s="307" t="s">
        <v>7320</v>
      </c>
      <c r="B2499" s="308" t="s">
        <v>7321</v>
      </c>
      <c r="C2499" s="370">
        <v>1</v>
      </c>
      <c r="D2499" s="371"/>
      <c r="E2499" s="311">
        <v>0</v>
      </c>
      <c r="F2499" s="312"/>
      <c r="G2499" s="304">
        <f t="shared" si="47"/>
        <v>1</v>
      </c>
      <c r="H2499" s="419"/>
    </row>
    <row r="2500" spans="1:8">
      <c r="A2500" s="307" t="s">
        <v>7322</v>
      </c>
      <c r="B2500" s="515" t="s">
        <v>7323</v>
      </c>
      <c r="C2500" s="370">
        <v>1</v>
      </c>
      <c r="D2500" s="371"/>
      <c r="E2500" s="311">
        <v>1</v>
      </c>
      <c r="F2500" s="312"/>
      <c r="G2500" s="304">
        <f t="shared" si="47"/>
        <v>2</v>
      </c>
      <c r="H2500" s="419"/>
    </row>
    <row r="2501" spans="1:8" ht="25.5">
      <c r="A2501" s="307" t="s">
        <v>7324</v>
      </c>
      <c r="B2501" s="308" t="s">
        <v>7325</v>
      </c>
      <c r="C2501" s="370">
        <v>0</v>
      </c>
      <c r="D2501" s="371"/>
      <c r="E2501" s="311">
        <v>13</v>
      </c>
      <c r="F2501" s="312"/>
      <c r="G2501" s="304">
        <f t="shared" si="47"/>
        <v>13</v>
      </c>
      <c r="H2501" s="419"/>
    </row>
    <row r="2502" spans="1:8" ht="25.5">
      <c r="A2502" s="307" t="s">
        <v>7326</v>
      </c>
      <c r="B2502" s="308" t="s">
        <v>7327</v>
      </c>
      <c r="C2502" s="370">
        <v>0</v>
      </c>
      <c r="D2502" s="371"/>
      <c r="E2502" s="311">
        <v>1</v>
      </c>
      <c r="F2502" s="312"/>
      <c r="G2502" s="304">
        <f t="shared" si="47"/>
        <v>1</v>
      </c>
      <c r="H2502" s="419"/>
    </row>
    <row r="2503" spans="1:8" ht="25.5">
      <c r="A2503" s="307" t="s">
        <v>5601</v>
      </c>
      <c r="B2503" s="308" t="s">
        <v>7328</v>
      </c>
      <c r="C2503" s="370">
        <v>0</v>
      </c>
      <c r="D2503" s="371"/>
      <c r="E2503" s="311">
        <v>1</v>
      </c>
      <c r="F2503" s="312"/>
      <c r="G2503" s="304">
        <f t="shared" si="47"/>
        <v>1</v>
      </c>
      <c r="H2503" s="419"/>
    </row>
    <row r="2504" spans="1:8" ht="25.5">
      <c r="A2504" s="307" t="s">
        <v>7329</v>
      </c>
      <c r="B2504" s="308" t="s">
        <v>7330</v>
      </c>
      <c r="C2504" s="370">
        <v>0</v>
      </c>
      <c r="D2504" s="371"/>
      <c r="E2504" s="311">
        <v>3</v>
      </c>
      <c r="F2504" s="312"/>
      <c r="G2504" s="304">
        <f t="shared" si="47"/>
        <v>3</v>
      </c>
      <c r="H2504" s="419"/>
    </row>
    <row r="2505" spans="1:8" ht="25.5">
      <c r="A2505" s="307" t="s">
        <v>7331</v>
      </c>
      <c r="B2505" s="1357" t="s">
        <v>7332</v>
      </c>
      <c r="C2505" s="1358">
        <v>1</v>
      </c>
      <c r="D2505" s="1359"/>
      <c r="E2505" s="1364">
        <v>2</v>
      </c>
      <c r="F2505" s="1361"/>
      <c r="G2505" s="304">
        <f t="shared" si="47"/>
        <v>3</v>
      </c>
      <c r="H2505" s="419"/>
    </row>
    <row r="2506" spans="1:8" ht="25.5">
      <c r="A2506" s="307" t="s">
        <v>7788</v>
      </c>
      <c r="B2506" s="1357" t="s">
        <v>7789</v>
      </c>
      <c r="C2506" s="1358">
        <v>0</v>
      </c>
      <c r="D2506" s="1359"/>
      <c r="E2506" s="1364">
        <v>1</v>
      </c>
      <c r="F2506" s="1361"/>
      <c r="G2506" s="304">
        <f t="shared" si="47"/>
        <v>1</v>
      </c>
      <c r="H2506" s="419"/>
    </row>
    <row r="2507" spans="1:8" ht="25.5">
      <c r="A2507" s="307" t="s">
        <v>7790</v>
      </c>
      <c r="B2507" s="1357" t="s">
        <v>7791</v>
      </c>
      <c r="C2507" s="1358">
        <v>0</v>
      </c>
      <c r="D2507" s="1359"/>
      <c r="E2507" s="1364">
        <v>2</v>
      </c>
      <c r="F2507" s="1361"/>
      <c r="G2507" s="304">
        <f t="shared" si="47"/>
        <v>2</v>
      </c>
      <c r="H2507" s="419"/>
    </row>
    <row r="2508" spans="1:8">
      <c r="A2508" s="307" t="s">
        <v>7792</v>
      </c>
      <c r="B2508" s="1357" t="s">
        <v>7793</v>
      </c>
      <c r="C2508" s="1358">
        <v>0</v>
      </c>
      <c r="D2508" s="1359"/>
      <c r="E2508" s="1364">
        <v>1</v>
      </c>
      <c r="F2508" s="1361"/>
      <c r="G2508" s="304">
        <f t="shared" si="47"/>
        <v>1</v>
      </c>
      <c r="H2508" s="419"/>
    </row>
    <row r="2509" spans="1:8">
      <c r="A2509" s="307" t="s">
        <v>7794</v>
      </c>
      <c r="B2509" s="1357" t="s">
        <v>7795</v>
      </c>
      <c r="C2509" s="1358">
        <v>0</v>
      </c>
      <c r="D2509" s="1359"/>
      <c r="E2509" s="1364">
        <v>2</v>
      </c>
      <c r="F2509" s="1361"/>
      <c r="G2509" s="304">
        <f t="shared" si="47"/>
        <v>2</v>
      </c>
      <c r="H2509" s="419"/>
    </row>
    <row r="2510" spans="1:8" ht="25.5">
      <c r="A2510" s="307" t="s">
        <v>7753</v>
      </c>
      <c r="B2510" s="1357" t="s">
        <v>7754</v>
      </c>
      <c r="C2510" s="1358">
        <v>0</v>
      </c>
      <c r="D2510" s="1359"/>
      <c r="E2510" s="1364">
        <v>6</v>
      </c>
      <c r="F2510" s="1361"/>
      <c r="G2510" s="304">
        <f t="shared" si="47"/>
        <v>6</v>
      </c>
      <c r="H2510" s="419"/>
    </row>
    <row r="2511" spans="1:8" ht="25.5">
      <c r="A2511" s="307" t="s">
        <v>7796</v>
      </c>
      <c r="B2511" s="1357" t="s">
        <v>7797</v>
      </c>
      <c r="C2511" s="1358">
        <v>0</v>
      </c>
      <c r="D2511" s="1359"/>
      <c r="E2511" s="1364">
        <v>1</v>
      </c>
      <c r="F2511" s="1361"/>
      <c r="G2511" s="304">
        <f t="shared" si="47"/>
        <v>1</v>
      </c>
      <c r="H2511" s="419"/>
    </row>
    <row r="2512" spans="1:8" ht="13.5" thickBot="1">
      <c r="A2512" s="307" t="s">
        <v>7798</v>
      </c>
      <c r="B2512" s="1357" t="s">
        <v>7799</v>
      </c>
      <c r="C2512" s="1358">
        <v>0</v>
      </c>
      <c r="D2512" s="1359"/>
      <c r="E2512" s="1364">
        <v>1</v>
      </c>
      <c r="F2512" s="1361"/>
      <c r="G2512" s="304">
        <f t="shared" si="47"/>
        <v>1</v>
      </c>
      <c r="H2512" s="419"/>
    </row>
    <row r="2513" spans="1:8" ht="26.25" thickBot="1">
      <c r="A2513" s="625"/>
      <c r="B2513" s="627" t="s">
        <v>6544</v>
      </c>
      <c r="C2513" s="623">
        <v>2212</v>
      </c>
      <c r="D2513" s="834">
        <v>3476.1000000000004</v>
      </c>
      <c r="E2513" s="623">
        <v>49430</v>
      </c>
      <c r="F2513" s="834">
        <v>89956.199999999968</v>
      </c>
      <c r="G2513" s="1353">
        <f t="shared" si="47"/>
        <v>51642</v>
      </c>
      <c r="H2513" s="834">
        <v>93432.299999999945</v>
      </c>
    </row>
    <row r="2514" spans="1:8" ht="13.5" thickBot="1">
      <c r="A2514" s="440"/>
      <c r="B2514" s="463"/>
      <c r="C2514" s="464"/>
      <c r="D2514" s="465"/>
      <c r="E2514" s="466"/>
      <c r="F2514" s="467"/>
      <c r="G2514" s="468"/>
      <c r="H2514" s="469"/>
    </row>
    <row r="2515" spans="1:8" ht="13.5" thickBot="1">
      <c r="A2515" s="2084" t="s">
        <v>6545</v>
      </c>
      <c r="B2515" s="2085"/>
      <c r="C2515" s="2085"/>
      <c r="D2515" s="2085"/>
      <c r="E2515" s="2085"/>
      <c r="F2515" s="2085"/>
      <c r="G2515" s="2085"/>
      <c r="H2515" s="2086"/>
    </row>
    <row r="2516" spans="1:8">
      <c r="A2516" s="516" t="s">
        <v>5694</v>
      </c>
      <c r="B2516" s="517" t="s">
        <v>5695</v>
      </c>
      <c r="C2516" s="518">
        <v>6</v>
      </c>
      <c r="D2516" s="519">
        <v>4.8</v>
      </c>
      <c r="E2516" s="518">
        <v>0</v>
      </c>
      <c r="F2516" s="519">
        <v>1</v>
      </c>
      <c r="G2516" s="304">
        <f>C2516+E2516</f>
        <v>6</v>
      </c>
      <c r="H2516" s="305">
        <v>5.8</v>
      </c>
    </row>
    <row r="2517" spans="1:8">
      <c r="A2517" s="516" t="s">
        <v>6546</v>
      </c>
      <c r="B2517" s="517" t="s">
        <v>6547</v>
      </c>
      <c r="C2517" s="518">
        <v>28</v>
      </c>
      <c r="D2517" s="519">
        <v>7.1999999999999993</v>
      </c>
      <c r="E2517" s="518">
        <v>30</v>
      </c>
      <c r="F2517" s="519">
        <v>30</v>
      </c>
      <c r="G2517" s="304">
        <f t="shared" ref="G2517:G2565" si="48">C2517+E2517</f>
        <v>58</v>
      </c>
      <c r="H2517" s="305">
        <v>37.200000000000003</v>
      </c>
    </row>
    <row r="2518" spans="1:8">
      <c r="A2518" s="516" t="s">
        <v>5375</v>
      </c>
      <c r="B2518" s="517" t="s">
        <v>6548</v>
      </c>
      <c r="C2518" s="518">
        <v>0</v>
      </c>
      <c r="D2518" s="519">
        <v>1.2</v>
      </c>
      <c r="E2518" s="518">
        <v>0</v>
      </c>
      <c r="F2518" s="519">
        <v>1</v>
      </c>
      <c r="G2518" s="304">
        <f t="shared" si="48"/>
        <v>0</v>
      </c>
      <c r="H2518" s="305">
        <v>2.2000000000000002</v>
      </c>
    </row>
    <row r="2519" spans="1:8">
      <c r="A2519" s="516" t="s">
        <v>3333</v>
      </c>
      <c r="B2519" s="517" t="s">
        <v>5173</v>
      </c>
      <c r="C2519" s="518">
        <v>0</v>
      </c>
      <c r="D2519" s="519">
        <v>1.2</v>
      </c>
      <c r="E2519" s="518">
        <v>0</v>
      </c>
      <c r="F2519" s="519">
        <v>1.2</v>
      </c>
      <c r="G2519" s="304">
        <f t="shared" si="48"/>
        <v>0</v>
      </c>
      <c r="H2519" s="305">
        <v>2.4</v>
      </c>
    </row>
    <row r="2520" spans="1:8">
      <c r="A2520" s="516" t="s">
        <v>3335</v>
      </c>
      <c r="B2520" s="517" t="s">
        <v>3336</v>
      </c>
      <c r="C2520" s="518">
        <v>0</v>
      </c>
      <c r="D2520" s="519">
        <v>1.2</v>
      </c>
      <c r="E2520" s="518">
        <v>4</v>
      </c>
      <c r="F2520" s="519">
        <v>9.6</v>
      </c>
      <c r="G2520" s="304">
        <f t="shared" si="48"/>
        <v>4</v>
      </c>
      <c r="H2520" s="305">
        <v>10.799999999999999</v>
      </c>
    </row>
    <row r="2521" spans="1:8">
      <c r="A2521" s="516" t="s">
        <v>6549</v>
      </c>
      <c r="B2521" s="517" t="s">
        <v>6550</v>
      </c>
      <c r="C2521" s="518">
        <v>0</v>
      </c>
      <c r="D2521" s="519">
        <v>0</v>
      </c>
      <c r="E2521" s="518">
        <v>0</v>
      </c>
      <c r="F2521" s="519">
        <v>3.5999999999999996</v>
      </c>
      <c r="G2521" s="304">
        <f t="shared" si="48"/>
        <v>0</v>
      </c>
      <c r="H2521" s="305">
        <v>3.5999999999999996</v>
      </c>
    </row>
    <row r="2522" spans="1:8">
      <c r="A2522" s="516" t="s">
        <v>3337</v>
      </c>
      <c r="B2522" s="517" t="s">
        <v>3338</v>
      </c>
      <c r="C2522" s="518">
        <v>0</v>
      </c>
      <c r="D2522" s="519">
        <v>0</v>
      </c>
      <c r="E2522" s="518">
        <v>29</v>
      </c>
      <c r="F2522" s="519">
        <v>56.399999999999991</v>
      </c>
      <c r="G2522" s="304">
        <f t="shared" si="48"/>
        <v>29</v>
      </c>
      <c r="H2522" s="305">
        <v>56.399999999999991</v>
      </c>
    </row>
    <row r="2523" spans="1:8">
      <c r="A2523" s="516" t="s">
        <v>6551</v>
      </c>
      <c r="B2523" s="517" t="s">
        <v>6552</v>
      </c>
      <c r="C2523" s="518">
        <v>0</v>
      </c>
      <c r="D2523" s="519">
        <v>0</v>
      </c>
      <c r="E2523" s="518">
        <v>2</v>
      </c>
      <c r="F2523" s="519">
        <v>6</v>
      </c>
      <c r="G2523" s="304">
        <f t="shared" si="48"/>
        <v>2</v>
      </c>
      <c r="H2523" s="305">
        <v>6</v>
      </c>
    </row>
    <row r="2524" spans="1:8">
      <c r="A2524" s="516" t="s">
        <v>6553</v>
      </c>
      <c r="B2524" s="517" t="s">
        <v>6554</v>
      </c>
      <c r="C2524" s="518">
        <v>0</v>
      </c>
      <c r="D2524" s="519">
        <v>0</v>
      </c>
      <c r="E2524" s="518">
        <v>0</v>
      </c>
      <c r="F2524" s="519">
        <v>1.2</v>
      </c>
      <c r="G2524" s="304">
        <f t="shared" si="48"/>
        <v>0</v>
      </c>
      <c r="H2524" s="305">
        <v>1.2</v>
      </c>
    </row>
    <row r="2525" spans="1:8">
      <c r="A2525" s="516" t="s">
        <v>6555</v>
      </c>
      <c r="B2525" s="517" t="s">
        <v>6556</v>
      </c>
      <c r="C2525" s="518">
        <v>110</v>
      </c>
      <c r="D2525" s="519">
        <v>229.20000000000002</v>
      </c>
      <c r="E2525" s="518">
        <v>54</v>
      </c>
      <c r="F2525" s="519">
        <v>367.2</v>
      </c>
      <c r="G2525" s="304">
        <f t="shared" si="48"/>
        <v>164</v>
      </c>
      <c r="H2525" s="305">
        <v>596.4</v>
      </c>
    </row>
    <row r="2526" spans="1:8">
      <c r="A2526" s="516" t="s">
        <v>6557</v>
      </c>
      <c r="B2526" s="517" t="s">
        <v>6558</v>
      </c>
      <c r="C2526" s="518">
        <v>634</v>
      </c>
      <c r="D2526" s="519">
        <v>740</v>
      </c>
      <c r="E2526" s="518">
        <v>180</v>
      </c>
      <c r="F2526" s="519">
        <v>601.19999999999993</v>
      </c>
      <c r="G2526" s="304">
        <f t="shared" si="48"/>
        <v>814</v>
      </c>
      <c r="H2526" s="305">
        <v>1341.1999999999998</v>
      </c>
    </row>
    <row r="2527" spans="1:8">
      <c r="A2527" s="516" t="s">
        <v>6559</v>
      </c>
      <c r="B2527" s="517" t="s">
        <v>6560</v>
      </c>
      <c r="C2527" s="518">
        <v>13</v>
      </c>
      <c r="D2527" s="519">
        <v>0</v>
      </c>
      <c r="E2527" s="518">
        <v>119</v>
      </c>
      <c r="F2527" s="519">
        <v>604.80000000000007</v>
      </c>
      <c r="G2527" s="304">
        <f t="shared" si="48"/>
        <v>132</v>
      </c>
      <c r="H2527" s="305">
        <v>604.80000000000007</v>
      </c>
    </row>
    <row r="2528" spans="1:8">
      <c r="A2528" s="516" t="s">
        <v>6561</v>
      </c>
      <c r="B2528" s="517" t="s">
        <v>6562</v>
      </c>
      <c r="C2528" s="518">
        <v>1</v>
      </c>
      <c r="D2528" s="519">
        <v>0</v>
      </c>
      <c r="E2528" s="518">
        <v>0</v>
      </c>
      <c r="F2528" s="519">
        <v>1</v>
      </c>
      <c r="G2528" s="304">
        <f t="shared" si="48"/>
        <v>1</v>
      </c>
      <c r="H2528" s="305">
        <v>1</v>
      </c>
    </row>
    <row r="2529" spans="1:8">
      <c r="A2529" s="516" t="s">
        <v>6563</v>
      </c>
      <c r="B2529" s="517" t="s">
        <v>6564</v>
      </c>
      <c r="C2529" s="518">
        <v>0</v>
      </c>
      <c r="D2529" s="519">
        <v>2.4</v>
      </c>
      <c r="E2529" s="518">
        <v>0</v>
      </c>
      <c r="F2529" s="519">
        <v>1</v>
      </c>
      <c r="G2529" s="304">
        <f t="shared" si="48"/>
        <v>0</v>
      </c>
      <c r="H2529" s="305">
        <v>3.4</v>
      </c>
    </row>
    <row r="2530" spans="1:8">
      <c r="A2530" s="516" t="s">
        <v>3572</v>
      </c>
      <c r="B2530" s="517" t="s">
        <v>6565</v>
      </c>
      <c r="C2530" s="518">
        <v>3</v>
      </c>
      <c r="D2530" s="519">
        <v>9.9</v>
      </c>
      <c r="E2530" s="518">
        <v>3</v>
      </c>
      <c r="F2530" s="519">
        <v>7.1999999999999993</v>
      </c>
      <c r="G2530" s="304">
        <f t="shared" si="48"/>
        <v>6</v>
      </c>
      <c r="H2530" s="305">
        <v>17.100000000000001</v>
      </c>
    </row>
    <row r="2531" spans="1:8" ht="25.5">
      <c r="A2531" s="516" t="s">
        <v>6566</v>
      </c>
      <c r="B2531" s="517" t="s">
        <v>6567</v>
      </c>
      <c r="C2531" s="518">
        <v>3</v>
      </c>
      <c r="D2531" s="519">
        <v>8</v>
      </c>
      <c r="E2531" s="518">
        <v>1</v>
      </c>
      <c r="F2531" s="519">
        <v>9.6</v>
      </c>
      <c r="G2531" s="304">
        <f t="shared" si="48"/>
        <v>4</v>
      </c>
      <c r="H2531" s="305">
        <v>17.600000000000001</v>
      </c>
    </row>
    <row r="2532" spans="1:8" ht="25.5">
      <c r="A2532" s="516" t="s">
        <v>6568</v>
      </c>
      <c r="B2532" s="517" t="s">
        <v>6569</v>
      </c>
      <c r="C2532" s="518">
        <v>3</v>
      </c>
      <c r="D2532" s="519">
        <v>3.5999999999999996</v>
      </c>
      <c r="E2532" s="518">
        <v>0</v>
      </c>
      <c r="F2532" s="519">
        <v>1</v>
      </c>
      <c r="G2532" s="304">
        <f t="shared" si="48"/>
        <v>3</v>
      </c>
      <c r="H2532" s="305">
        <v>4.5999999999999996</v>
      </c>
    </row>
    <row r="2533" spans="1:8">
      <c r="A2533" s="516" t="s">
        <v>6570</v>
      </c>
      <c r="B2533" s="517" t="s">
        <v>6571</v>
      </c>
      <c r="C2533" s="518">
        <v>0</v>
      </c>
      <c r="D2533" s="519">
        <v>3.5999999999999996</v>
      </c>
      <c r="E2533" s="518">
        <v>0</v>
      </c>
      <c r="F2533" s="519">
        <v>1.2</v>
      </c>
      <c r="G2533" s="304">
        <f t="shared" si="48"/>
        <v>0</v>
      </c>
      <c r="H2533" s="305">
        <v>4.8</v>
      </c>
    </row>
    <row r="2534" spans="1:8">
      <c r="A2534" s="516" t="s">
        <v>6572</v>
      </c>
      <c r="B2534" s="517" t="s">
        <v>6573</v>
      </c>
      <c r="C2534" s="518">
        <v>5</v>
      </c>
      <c r="D2534" s="519">
        <v>7.7</v>
      </c>
      <c r="E2534" s="518">
        <v>0</v>
      </c>
      <c r="F2534" s="519">
        <v>7.1999999999999993</v>
      </c>
      <c r="G2534" s="304">
        <f t="shared" si="48"/>
        <v>5</v>
      </c>
      <c r="H2534" s="305">
        <v>14.899999999999999</v>
      </c>
    </row>
    <row r="2535" spans="1:8">
      <c r="A2535" s="516" t="s">
        <v>6574</v>
      </c>
      <c r="B2535" s="517" t="s">
        <v>6575</v>
      </c>
      <c r="C2535" s="518">
        <v>1</v>
      </c>
      <c r="D2535" s="519">
        <v>11</v>
      </c>
      <c r="E2535" s="518">
        <v>4</v>
      </c>
      <c r="F2535" s="519">
        <v>8.4</v>
      </c>
      <c r="G2535" s="304">
        <f t="shared" si="48"/>
        <v>5</v>
      </c>
      <c r="H2535" s="305">
        <v>19.399999999999999</v>
      </c>
    </row>
    <row r="2536" spans="1:8" ht="25.5">
      <c r="A2536" s="342" t="s">
        <v>3576</v>
      </c>
      <c r="B2536" s="343" t="s">
        <v>3577</v>
      </c>
      <c r="C2536" s="520">
        <v>0</v>
      </c>
      <c r="D2536" s="521">
        <v>2</v>
      </c>
      <c r="E2536" s="520">
        <v>1</v>
      </c>
      <c r="F2536" s="521">
        <v>1.2</v>
      </c>
      <c r="G2536" s="304">
        <f t="shared" si="48"/>
        <v>1</v>
      </c>
      <c r="H2536" s="305">
        <v>3.2</v>
      </c>
    </row>
    <row r="2537" spans="1:8" ht="38.25">
      <c r="A2537" s="342" t="s">
        <v>6576</v>
      </c>
      <c r="B2537" s="343" t="s">
        <v>6577</v>
      </c>
      <c r="C2537" s="520">
        <v>0</v>
      </c>
      <c r="D2537" s="521">
        <v>0</v>
      </c>
      <c r="E2537" s="520">
        <v>32</v>
      </c>
      <c r="F2537" s="521">
        <v>225.59999999999997</v>
      </c>
      <c r="G2537" s="304">
        <f t="shared" si="48"/>
        <v>32</v>
      </c>
      <c r="H2537" s="305">
        <v>225.59999999999997</v>
      </c>
    </row>
    <row r="2538" spans="1:8">
      <c r="A2538" s="342" t="s">
        <v>3578</v>
      </c>
      <c r="B2538" s="343" t="s">
        <v>3579</v>
      </c>
      <c r="C2538" s="520">
        <v>0</v>
      </c>
      <c r="D2538" s="521">
        <v>0</v>
      </c>
      <c r="E2538" s="520">
        <v>0</v>
      </c>
      <c r="F2538" s="521">
        <v>1.2</v>
      </c>
      <c r="G2538" s="304">
        <f t="shared" si="48"/>
        <v>0</v>
      </c>
      <c r="H2538" s="305">
        <v>1.2</v>
      </c>
    </row>
    <row r="2539" spans="1:8" ht="25.5">
      <c r="A2539" s="342" t="s">
        <v>6578</v>
      </c>
      <c r="B2539" s="343" t="s">
        <v>6579</v>
      </c>
      <c r="C2539" s="520">
        <v>0</v>
      </c>
      <c r="D2539" s="521">
        <v>0</v>
      </c>
      <c r="E2539" s="520">
        <v>6</v>
      </c>
      <c r="F2539" s="521">
        <v>21.6</v>
      </c>
      <c r="G2539" s="304">
        <f t="shared" si="48"/>
        <v>6</v>
      </c>
      <c r="H2539" s="436">
        <v>21.6</v>
      </c>
    </row>
    <row r="2540" spans="1:8">
      <c r="A2540" s="342" t="s">
        <v>6580</v>
      </c>
      <c r="B2540" s="343" t="s">
        <v>6581</v>
      </c>
      <c r="C2540" s="520">
        <v>0</v>
      </c>
      <c r="D2540" s="521">
        <v>0</v>
      </c>
      <c r="E2540" s="520">
        <v>0</v>
      </c>
      <c r="F2540" s="521">
        <v>2.4</v>
      </c>
      <c r="G2540" s="304">
        <f t="shared" si="48"/>
        <v>0</v>
      </c>
      <c r="H2540" s="305">
        <v>2.4</v>
      </c>
    </row>
    <row r="2541" spans="1:8">
      <c r="A2541" s="342" t="s">
        <v>6582</v>
      </c>
      <c r="B2541" s="343" t="s">
        <v>3084</v>
      </c>
      <c r="C2541" s="520">
        <v>7</v>
      </c>
      <c r="D2541" s="521">
        <v>2.4</v>
      </c>
      <c r="E2541" s="520">
        <v>48</v>
      </c>
      <c r="F2541" s="521">
        <v>117.6</v>
      </c>
      <c r="G2541" s="304">
        <f t="shared" si="48"/>
        <v>55</v>
      </c>
      <c r="H2541" s="305">
        <v>120</v>
      </c>
    </row>
    <row r="2542" spans="1:8">
      <c r="A2542" s="307" t="s">
        <v>6583</v>
      </c>
      <c r="B2542" s="308" t="s">
        <v>6584</v>
      </c>
      <c r="C2542" s="520">
        <v>0</v>
      </c>
      <c r="D2542" s="521">
        <v>0</v>
      </c>
      <c r="E2542" s="520">
        <v>0</v>
      </c>
      <c r="F2542" s="521">
        <v>1</v>
      </c>
      <c r="G2542" s="304">
        <f t="shared" si="48"/>
        <v>0</v>
      </c>
      <c r="H2542" s="436">
        <v>1</v>
      </c>
    </row>
    <row r="2543" spans="1:8">
      <c r="A2543" s="342" t="s">
        <v>6585</v>
      </c>
      <c r="B2543" s="343" t="s">
        <v>3835</v>
      </c>
      <c r="C2543" s="520">
        <v>58</v>
      </c>
      <c r="D2543" s="521">
        <v>88.800000000000011</v>
      </c>
      <c r="E2543" s="520">
        <v>26</v>
      </c>
      <c r="F2543" s="521">
        <v>97.199999999999989</v>
      </c>
      <c r="G2543" s="304">
        <f t="shared" si="48"/>
        <v>84</v>
      </c>
      <c r="H2543" s="305">
        <v>186</v>
      </c>
    </row>
    <row r="2544" spans="1:8" ht="25.5">
      <c r="A2544" s="342" t="s">
        <v>6586</v>
      </c>
      <c r="B2544" s="343" t="s">
        <v>6587</v>
      </c>
      <c r="C2544" s="520">
        <v>18</v>
      </c>
      <c r="D2544" s="521">
        <v>27.599999999999998</v>
      </c>
      <c r="E2544" s="520">
        <v>5</v>
      </c>
      <c r="F2544" s="521">
        <v>30</v>
      </c>
      <c r="G2544" s="304">
        <f t="shared" si="48"/>
        <v>23</v>
      </c>
      <c r="H2544" s="305">
        <v>57.599999999999994</v>
      </c>
    </row>
    <row r="2545" spans="1:8" ht="25.5">
      <c r="A2545" s="307" t="s">
        <v>6588</v>
      </c>
      <c r="B2545" s="308" t="s">
        <v>6589</v>
      </c>
      <c r="C2545" s="520">
        <v>12</v>
      </c>
      <c r="D2545" s="521">
        <v>4.4000000000000004</v>
      </c>
      <c r="E2545" s="520">
        <v>5</v>
      </c>
      <c r="F2545" s="521">
        <v>6</v>
      </c>
      <c r="G2545" s="304">
        <f t="shared" si="48"/>
        <v>17</v>
      </c>
      <c r="H2545" s="305">
        <v>10.4</v>
      </c>
    </row>
    <row r="2546" spans="1:8">
      <c r="A2546" s="342" t="s">
        <v>3836</v>
      </c>
      <c r="B2546" s="343" t="s">
        <v>3837</v>
      </c>
      <c r="C2546" s="520">
        <v>312</v>
      </c>
      <c r="D2546" s="521">
        <v>546</v>
      </c>
      <c r="E2546" s="520">
        <v>151</v>
      </c>
      <c r="F2546" s="521">
        <v>562.79999999999995</v>
      </c>
      <c r="G2546" s="304">
        <f t="shared" si="48"/>
        <v>463</v>
      </c>
      <c r="H2546" s="305">
        <v>1108.8</v>
      </c>
    </row>
    <row r="2547" spans="1:8">
      <c r="A2547" s="342" t="s">
        <v>6590</v>
      </c>
      <c r="B2547" s="343" t="s">
        <v>6591</v>
      </c>
      <c r="C2547" s="520">
        <v>191</v>
      </c>
      <c r="D2547" s="521">
        <v>331.2</v>
      </c>
      <c r="E2547" s="520">
        <v>81</v>
      </c>
      <c r="F2547" s="521">
        <v>264</v>
      </c>
      <c r="G2547" s="304">
        <f t="shared" si="48"/>
        <v>272</v>
      </c>
      <c r="H2547" s="436">
        <v>595.20000000000005</v>
      </c>
    </row>
    <row r="2548" spans="1:8" ht="25.5">
      <c r="A2548" s="342" t="s">
        <v>6592</v>
      </c>
      <c r="B2548" s="343" t="s">
        <v>6593</v>
      </c>
      <c r="C2548" s="520">
        <v>92</v>
      </c>
      <c r="D2548" s="521">
        <v>153.6</v>
      </c>
      <c r="E2548" s="520">
        <v>50</v>
      </c>
      <c r="F2548" s="521">
        <v>146.4</v>
      </c>
      <c r="G2548" s="304">
        <f t="shared" si="48"/>
        <v>142</v>
      </c>
      <c r="H2548" s="305">
        <v>300</v>
      </c>
    </row>
    <row r="2549" spans="1:8">
      <c r="A2549" s="342" t="s">
        <v>6594</v>
      </c>
      <c r="B2549" s="343" t="s">
        <v>6595</v>
      </c>
      <c r="C2549" s="520">
        <v>0</v>
      </c>
      <c r="D2549" s="521">
        <v>0</v>
      </c>
      <c r="E2549" s="520">
        <v>0</v>
      </c>
      <c r="F2549" s="521">
        <v>1.2</v>
      </c>
      <c r="G2549" s="304">
        <f t="shared" si="48"/>
        <v>0</v>
      </c>
      <c r="H2549" s="305">
        <v>1.2</v>
      </c>
    </row>
    <row r="2550" spans="1:8">
      <c r="A2550" s="342" t="s">
        <v>5399</v>
      </c>
      <c r="B2550" s="343" t="s">
        <v>5400</v>
      </c>
      <c r="C2550" s="520">
        <v>743</v>
      </c>
      <c r="D2550" s="521">
        <v>1148.4000000000001</v>
      </c>
      <c r="E2550" s="520">
        <v>311</v>
      </c>
      <c r="F2550" s="521">
        <v>1000.8</v>
      </c>
      <c r="G2550" s="304">
        <f t="shared" si="48"/>
        <v>1054</v>
      </c>
      <c r="H2550" s="436">
        <v>2149.1999999999998</v>
      </c>
    </row>
    <row r="2551" spans="1:8" ht="14.25" customHeight="1">
      <c r="A2551" s="342" t="s">
        <v>6596</v>
      </c>
      <c r="B2551" s="343" t="s">
        <v>6597</v>
      </c>
      <c r="C2551" s="520">
        <v>0</v>
      </c>
      <c r="D2551" s="521">
        <v>0</v>
      </c>
      <c r="E2551" s="520">
        <v>0</v>
      </c>
      <c r="F2551" s="521">
        <v>1.2</v>
      </c>
      <c r="G2551" s="304">
        <f t="shared" si="48"/>
        <v>0</v>
      </c>
      <c r="H2551" s="305">
        <v>1.2</v>
      </c>
    </row>
    <row r="2552" spans="1:8">
      <c r="A2552" s="342" t="s">
        <v>6598</v>
      </c>
      <c r="B2552" s="343" t="s">
        <v>6599</v>
      </c>
      <c r="C2552" s="520">
        <v>3</v>
      </c>
      <c r="D2552" s="521">
        <v>10.8</v>
      </c>
      <c r="E2552" s="520">
        <v>3</v>
      </c>
      <c r="F2552" s="521">
        <v>16.8</v>
      </c>
      <c r="G2552" s="304">
        <f t="shared" si="48"/>
        <v>6</v>
      </c>
      <c r="H2552" s="305">
        <v>27.6</v>
      </c>
    </row>
    <row r="2553" spans="1:8" ht="17.25" customHeight="1">
      <c r="A2553" s="342" t="s">
        <v>6600</v>
      </c>
      <c r="B2553" s="343" t="s">
        <v>6601</v>
      </c>
      <c r="C2553" s="520">
        <v>8</v>
      </c>
      <c r="D2553" s="521">
        <v>6</v>
      </c>
      <c r="E2553" s="520">
        <v>1</v>
      </c>
      <c r="F2553" s="521">
        <v>8.4</v>
      </c>
      <c r="G2553" s="304">
        <f t="shared" si="48"/>
        <v>9</v>
      </c>
      <c r="H2553" s="436">
        <v>14.4</v>
      </c>
    </row>
    <row r="2554" spans="1:8">
      <c r="A2554" s="342" t="s">
        <v>5426</v>
      </c>
      <c r="B2554" s="343" t="s">
        <v>6602</v>
      </c>
      <c r="C2554" s="520">
        <v>0</v>
      </c>
      <c r="D2554" s="521">
        <v>1.2</v>
      </c>
      <c r="E2554" s="520">
        <v>0</v>
      </c>
      <c r="F2554" s="521">
        <v>1</v>
      </c>
      <c r="G2554" s="304">
        <f t="shared" si="48"/>
        <v>0</v>
      </c>
      <c r="H2554" s="305">
        <v>2.2000000000000002</v>
      </c>
    </row>
    <row r="2555" spans="1:8">
      <c r="A2555" s="324" t="s">
        <v>6603</v>
      </c>
      <c r="B2555" s="352" t="s">
        <v>5475</v>
      </c>
      <c r="C2555" s="520">
        <v>204</v>
      </c>
      <c r="D2555" s="521">
        <v>210</v>
      </c>
      <c r="E2555" s="520">
        <v>203</v>
      </c>
      <c r="F2555" s="521">
        <v>385.2</v>
      </c>
      <c r="G2555" s="304">
        <f t="shared" si="48"/>
        <v>407</v>
      </c>
      <c r="H2555" s="305">
        <v>595.20000000000005</v>
      </c>
    </row>
    <row r="2556" spans="1:8">
      <c r="A2556" s="522" t="s">
        <v>5649</v>
      </c>
      <c r="B2556" s="523" t="s">
        <v>5650</v>
      </c>
      <c r="C2556" s="520">
        <v>909</v>
      </c>
      <c r="D2556" s="521">
        <v>920.40000000000009</v>
      </c>
      <c r="E2556" s="520">
        <v>341</v>
      </c>
      <c r="F2556" s="521">
        <v>808.8</v>
      </c>
      <c r="G2556" s="304">
        <f t="shared" si="48"/>
        <v>1250</v>
      </c>
      <c r="H2556" s="436">
        <v>1729.2</v>
      </c>
    </row>
    <row r="2557" spans="1:8" ht="25.5">
      <c r="A2557" s="524" t="s">
        <v>5522</v>
      </c>
      <c r="B2557" s="308" t="s">
        <v>5523</v>
      </c>
      <c r="C2557" s="520">
        <v>1</v>
      </c>
      <c r="D2557" s="521">
        <v>8</v>
      </c>
      <c r="E2557" s="520">
        <v>2</v>
      </c>
      <c r="F2557" s="521">
        <v>38.4</v>
      </c>
      <c r="G2557" s="304">
        <f t="shared" si="48"/>
        <v>3</v>
      </c>
      <c r="H2557" s="305">
        <v>46.4</v>
      </c>
    </row>
    <row r="2558" spans="1:8" ht="25.5">
      <c r="A2558" s="307" t="s">
        <v>2740</v>
      </c>
      <c r="B2558" s="308" t="s">
        <v>5524</v>
      </c>
      <c r="C2558" s="520">
        <v>3</v>
      </c>
      <c r="D2558" s="521">
        <v>17.600000000000001</v>
      </c>
      <c r="E2558" s="520">
        <v>33</v>
      </c>
      <c r="F2558" s="521">
        <v>175.20000000000002</v>
      </c>
      <c r="G2558" s="304">
        <f t="shared" si="48"/>
        <v>36</v>
      </c>
      <c r="H2558" s="305">
        <v>192.8</v>
      </c>
    </row>
    <row r="2559" spans="1:8" ht="25.5">
      <c r="A2559" s="525" t="s">
        <v>5551</v>
      </c>
      <c r="B2559" s="308" t="s">
        <v>5552</v>
      </c>
      <c r="C2559" s="520">
        <v>0</v>
      </c>
      <c r="D2559" s="521">
        <v>0</v>
      </c>
      <c r="E2559" s="520">
        <v>0</v>
      </c>
      <c r="F2559" s="521">
        <v>2.4</v>
      </c>
      <c r="G2559" s="304">
        <f t="shared" si="48"/>
        <v>0</v>
      </c>
      <c r="H2559" s="436">
        <v>2.4</v>
      </c>
    </row>
    <row r="2560" spans="1:8">
      <c r="A2560" s="526" t="s">
        <v>6604</v>
      </c>
      <c r="B2560" s="527" t="s">
        <v>6605</v>
      </c>
      <c r="C2560" s="520">
        <v>373</v>
      </c>
      <c r="D2560" s="521">
        <v>598.79999999999995</v>
      </c>
      <c r="E2560" s="520">
        <v>0</v>
      </c>
      <c r="F2560" s="521">
        <v>1</v>
      </c>
      <c r="G2560" s="304">
        <f t="shared" si="48"/>
        <v>373</v>
      </c>
      <c r="H2560" s="305">
        <v>599.79999999999995</v>
      </c>
    </row>
    <row r="2561" spans="1:12" ht="25.5" customHeight="1">
      <c r="A2561" s="342" t="s">
        <v>6606</v>
      </c>
      <c r="B2561" s="343" t="s">
        <v>6607</v>
      </c>
      <c r="C2561" s="520">
        <v>5</v>
      </c>
      <c r="D2561" s="521">
        <v>4.8</v>
      </c>
      <c r="E2561" s="520">
        <v>0</v>
      </c>
      <c r="F2561" s="521">
        <v>1</v>
      </c>
      <c r="G2561" s="304">
        <f t="shared" si="48"/>
        <v>5</v>
      </c>
      <c r="H2561" s="305">
        <v>5.8</v>
      </c>
    </row>
    <row r="2562" spans="1:12" ht="25.5">
      <c r="A2562" s="342" t="s">
        <v>5512</v>
      </c>
      <c r="B2562" s="343" t="s">
        <v>6736</v>
      </c>
      <c r="C2562" s="520">
        <v>1</v>
      </c>
      <c r="D2562" s="521"/>
      <c r="E2562" s="520">
        <v>3</v>
      </c>
      <c r="F2562" s="521"/>
      <c r="G2562" s="304">
        <f t="shared" si="48"/>
        <v>4</v>
      </c>
      <c r="H2562" s="436"/>
    </row>
    <row r="2563" spans="1:12" ht="26.25" thickBot="1">
      <c r="A2563" s="338" t="s">
        <v>5520</v>
      </c>
      <c r="B2563" s="337" t="s">
        <v>6738</v>
      </c>
      <c r="C2563" s="520">
        <v>0</v>
      </c>
      <c r="D2563" s="521"/>
      <c r="E2563" s="520">
        <v>3</v>
      </c>
      <c r="F2563" s="521"/>
      <c r="G2563" s="304">
        <f t="shared" si="48"/>
        <v>3</v>
      </c>
      <c r="H2563" s="305"/>
    </row>
    <row r="2564" spans="1:12" ht="13.5" thickBot="1">
      <c r="A2564" s="625"/>
      <c r="B2564" s="627" t="s">
        <v>6608</v>
      </c>
      <c r="C2564" s="623">
        <v>3747</v>
      </c>
      <c r="D2564" s="834">
        <v>5113.0000000000009</v>
      </c>
      <c r="E2564" s="623">
        <v>1731</v>
      </c>
      <c r="F2564" s="834">
        <v>5638.199999999998</v>
      </c>
      <c r="G2564" s="1426">
        <f t="shared" si="48"/>
        <v>5478</v>
      </c>
      <c r="H2564" s="834">
        <v>10751.199999999995</v>
      </c>
    </row>
    <row r="2565" spans="1:12" ht="16.5" thickBot="1">
      <c r="A2565" s="2090" t="s">
        <v>1476</v>
      </c>
      <c r="B2565" s="2091"/>
      <c r="C2565" s="628">
        <f>C2564+C2513+C2259+C2176+C2093+C2011+C1907+C1751+C1616+C1487+C1352</f>
        <v>177543</v>
      </c>
      <c r="D2565" s="835">
        <v>306177</v>
      </c>
      <c r="E2565" s="628">
        <f>E2564+E2513+E2259+E2176+E2093+E2011+E1907+E1751+E1616+E1487+E1352</f>
        <v>676774</v>
      </c>
      <c r="F2565" s="835">
        <v>1110817</v>
      </c>
      <c r="G2565" s="1426">
        <f t="shared" si="48"/>
        <v>854317</v>
      </c>
      <c r="H2565" s="835">
        <v>1416994.0272727271</v>
      </c>
      <c r="J2565" s="306"/>
      <c r="K2565" s="306"/>
      <c r="L2565" s="306"/>
    </row>
    <row r="2566" spans="1:12" ht="18.75" customHeight="1" thickBot="1">
      <c r="A2566" s="2076" t="s">
        <v>1469</v>
      </c>
      <c r="B2566" s="2077"/>
      <c r="C2566" s="2077"/>
      <c r="D2566" s="2077"/>
      <c r="E2566" s="2077"/>
      <c r="F2566" s="2077"/>
      <c r="G2566" s="2077"/>
      <c r="H2566" s="2078"/>
    </row>
    <row r="2567" spans="1:12" ht="12" customHeight="1">
      <c r="A2567" s="484" t="s">
        <v>5944</v>
      </c>
      <c r="B2567" s="325" t="s">
        <v>6609</v>
      </c>
      <c r="C2567" s="528"/>
      <c r="D2567" s="529"/>
      <c r="E2567" s="530">
        <v>0</v>
      </c>
      <c r="F2567" s="531">
        <v>0</v>
      </c>
      <c r="G2567" s="532">
        <v>0</v>
      </c>
      <c r="H2567" s="533">
        <v>0</v>
      </c>
    </row>
    <row r="2568" spans="1:12" ht="12" customHeight="1">
      <c r="A2568" s="484" t="s">
        <v>6610</v>
      </c>
      <c r="B2568" s="325" t="s">
        <v>6611</v>
      </c>
      <c r="C2568" s="528"/>
      <c r="D2568" s="529"/>
      <c r="E2568" s="530">
        <v>0</v>
      </c>
      <c r="F2568" s="531">
        <v>0</v>
      </c>
      <c r="G2568" s="532">
        <v>0</v>
      </c>
      <c r="H2568" s="533">
        <v>0</v>
      </c>
      <c r="K2568" s="306"/>
    </row>
    <row r="2569" spans="1:12" ht="12" customHeight="1">
      <c r="A2569" s="484">
        <v>130207</v>
      </c>
      <c r="B2569" s="325" t="s">
        <v>5582</v>
      </c>
      <c r="C2569" s="528"/>
      <c r="D2569" s="529"/>
      <c r="E2569" s="530">
        <v>0</v>
      </c>
      <c r="F2569" s="531">
        <v>212</v>
      </c>
      <c r="G2569" s="532">
        <v>0</v>
      </c>
      <c r="H2569" s="533">
        <v>212</v>
      </c>
    </row>
    <row r="2570" spans="1:12" ht="12" customHeight="1">
      <c r="A2570" s="484">
        <v>260076</v>
      </c>
      <c r="B2570" s="325" t="s">
        <v>5583</v>
      </c>
      <c r="C2570" s="528"/>
      <c r="D2570" s="529"/>
      <c r="E2570" s="530">
        <v>0</v>
      </c>
      <c r="F2570" s="531">
        <v>13</v>
      </c>
      <c r="G2570" s="532">
        <v>0</v>
      </c>
      <c r="H2570" s="533">
        <v>13</v>
      </c>
    </row>
    <row r="2571" spans="1:12" ht="12" customHeight="1">
      <c r="A2571" s="484">
        <v>260100</v>
      </c>
      <c r="B2571" s="325" t="s">
        <v>5374</v>
      </c>
      <c r="C2571" s="528"/>
      <c r="D2571" s="529"/>
      <c r="E2571" s="530">
        <v>0</v>
      </c>
      <c r="F2571" s="531">
        <v>24</v>
      </c>
      <c r="G2571" s="532">
        <v>0</v>
      </c>
      <c r="H2571" s="533">
        <v>24</v>
      </c>
    </row>
    <row r="2572" spans="1:12" ht="12" customHeight="1">
      <c r="A2572" s="484">
        <v>600349</v>
      </c>
      <c r="B2572" s="325" t="s">
        <v>5948</v>
      </c>
      <c r="C2572" s="528"/>
      <c r="D2572" s="529"/>
      <c r="E2572" s="530">
        <v>0</v>
      </c>
      <c r="F2572" s="531">
        <v>0</v>
      </c>
      <c r="G2572" s="532">
        <v>0</v>
      </c>
      <c r="H2572" s="533">
        <v>0</v>
      </c>
    </row>
    <row r="2573" spans="1:12" ht="12" customHeight="1">
      <c r="A2573" s="484" t="s">
        <v>6150</v>
      </c>
      <c r="B2573" s="325" t="s">
        <v>6151</v>
      </c>
      <c r="C2573" s="528"/>
      <c r="D2573" s="529"/>
      <c r="E2573" s="530">
        <v>0</v>
      </c>
      <c r="F2573" s="531">
        <v>0</v>
      </c>
      <c r="G2573" s="532">
        <v>0</v>
      </c>
      <c r="H2573" s="533">
        <v>0</v>
      </c>
    </row>
    <row r="2574" spans="1:12" ht="12" customHeight="1">
      <c r="A2574" s="484" t="s">
        <v>5587</v>
      </c>
      <c r="B2574" s="325" t="s">
        <v>5588</v>
      </c>
      <c r="C2574" s="528"/>
      <c r="D2574" s="529"/>
      <c r="E2574" s="530">
        <v>0</v>
      </c>
      <c r="F2574" s="531">
        <v>836</v>
      </c>
      <c r="G2574" s="532">
        <v>0</v>
      </c>
      <c r="H2574" s="533">
        <v>836</v>
      </c>
    </row>
    <row r="2575" spans="1:12" ht="12" customHeight="1">
      <c r="A2575" s="484" t="s">
        <v>6317</v>
      </c>
      <c r="B2575" s="325" t="s">
        <v>6612</v>
      </c>
      <c r="C2575" s="528"/>
      <c r="D2575" s="529"/>
      <c r="E2575" s="530">
        <v>0</v>
      </c>
      <c r="F2575" s="531">
        <v>0</v>
      </c>
      <c r="G2575" s="532">
        <v>0</v>
      </c>
      <c r="H2575" s="533">
        <v>0</v>
      </c>
    </row>
    <row r="2576" spans="1:12" ht="12" customHeight="1">
      <c r="A2576" s="484" t="s">
        <v>5714</v>
      </c>
      <c r="B2576" s="325" t="s">
        <v>5590</v>
      </c>
      <c r="C2576" s="528"/>
      <c r="D2576" s="529"/>
      <c r="E2576" s="530">
        <v>0</v>
      </c>
      <c r="F2576" s="531">
        <v>0</v>
      </c>
      <c r="G2576" s="532">
        <v>0</v>
      </c>
      <c r="H2576" s="533">
        <v>0</v>
      </c>
    </row>
    <row r="2577" spans="1:8" ht="12" customHeight="1">
      <c r="A2577" s="484" t="s">
        <v>6613</v>
      </c>
      <c r="B2577" s="325" t="s">
        <v>5376</v>
      </c>
      <c r="C2577" s="528"/>
      <c r="D2577" s="529"/>
      <c r="E2577" s="530">
        <v>0</v>
      </c>
      <c r="F2577" s="531">
        <v>1015</v>
      </c>
      <c r="G2577" s="532">
        <v>0</v>
      </c>
      <c r="H2577" s="533">
        <v>1015</v>
      </c>
    </row>
    <row r="2578" spans="1:8" ht="12" customHeight="1">
      <c r="A2578" s="484" t="s">
        <v>6614</v>
      </c>
      <c r="B2578" s="325" t="s">
        <v>5378</v>
      </c>
      <c r="C2578" s="528"/>
      <c r="D2578" s="529"/>
      <c r="E2578" s="530">
        <v>0</v>
      </c>
      <c r="F2578" s="531">
        <v>805</v>
      </c>
      <c r="G2578" s="532">
        <v>0</v>
      </c>
      <c r="H2578" s="533">
        <v>805</v>
      </c>
    </row>
    <row r="2579" spans="1:8" ht="12" customHeight="1">
      <c r="A2579" s="484" t="s">
        <v>5955</v>
      </c>
      <c r="B2579" s="325" t="s">
        <v>6615</v>
      </c>
      <c r="C2579" s="528"/>
      <c r="D2579" s="529"/>
      <c r="E2579" s="530">
        <v>0</v>
      </c>
      <c r="F2579" s="531">
        <v>29</v>
      </c>
      <c r="G2579" s="532">
        <v>0</v>
      </c>
      <c r="H2579" s="533">
        <v>29</v>
      </c>
    </row>
    <row r="2580" spans="1:8" ht="12" customHeight="1">
      <c r="A2580" s="484" t="s">
        <v>3142</v>
      </c>
      <c r="B2580" s="325" t="s">
        <v>5592</v>
      </c>
      <c r="C2580" s="528"/>
      <c r="D2580" s="529"/>
      <c r="E2580" s="530">
        <v>0</v>
      </c>
      <c r="F2580" s="531">
        <v>0</v>
      </c>
      <c r="G2580" s="532">
        <v>0</v>
      </c>
      <c r="H2580" s="533">
        <v>0</v>
      </c>
    </row>
    <row r="2581" spans="1:8" ht="12" customHeight="1">
      <c r="A2581" s="484" t="s">
        <v>3138</v>
      </c>
      <c r="B2581" s="325" t="s">
        <v>6616</v>
      </c>
      <c r="C2581" s="528"/>
      <c r="D2581" s="529"/>
      <c r="E2581" s="530">
        <v>0</v>
      </c>
      <c r="F2581" s="531">
        <v>0</v>
      </c>
      <c r="G2581" s="532">
        <v>0</v>
      </c>
      <c r="H2581" s="533">
        <v>0</v>
      </c>
    </row>
    <row r="2582" spans="1:8" ht="12" customHeight="1">
      <c r="A2582" s="484" t="s">
        <v>6617</v>
      </c>
      <c r="B2582" s="325" t="s">
        <v>5960</v>
      </c>
      <c r="C2582" s="528"/>
      <c r="D2582" s="529"/>
      <c r="E2582" s="530">
        <v>0</v>
      </c>
      <c r="F2582" s="531">
        <v>0</v>
      </c>
      <c r="G2582" s="532">
        <v>0</v>
      </c>
      <c r="H2582" s="533">
        <v>0</v>
      </c>
    </row>
    <row r="2583" spans="1:8" ht="12" customHeight="1">
      <c r="A2583" s="484" t="s">
        <v>5849</v>
      </c>
      <c r="B2583" s="325" t="s">
        <v>5850</v>
      </c>
      <c r="C2583" s="528"/>
      <c r="D2583" s="529"/>
      <c r="E2583" s="530">
        <v>0</v>
      </c>
      <c r="F2583" s="531">
        <v>0</v>
      </c>
      <c r="G2583" s="532">
        <v>0</v>
      </c>
      <c r="H2583" s="533">
        <v>0</v>
      </c>
    </row>
    <row r="2584" spans="1:8" ht="12" customHeight="1">
      <c r="A2584" s="484" t="s">
        <v>5379</v>
      </c>
      <c r="B2584" s="325" t="s">
        <v>6618</v>
      </c>
      <c r="C2584" s="528"/>
      <c r="D2584" s="529"/>
      <c r="E2584" s="530">
        <v>0</v>
      </c>
      <c r="F2584" s="531">
        <v>117</v>
      </c>
      <c r="G2584" s="532">
        <v>0</v>
      </c>
      <c r="H2584" s="533">
        <v>117</v>
      </c>
    </row>
    <row r="2585" spans="1:8" ht="12" customHeight="1">
      <c r="A2585" s="484" t="s">
        <v>5961</v>
      </c>
      <c r="B2585" s="325" t="s">
        <v>5382</v>
      </c>
      <c r="C2585" s="528"/>
      <c r="D2585" s="529"/>
      <c r="E2585" s="530">
        <v>0</v>
      </c>
      <c r="F2585" s="531">
        <v>17</v>
      </c>
      <c r="G2585" s="532">
        <v>0</v>
      </c>
      <c r="H2585" s="533">
        <v>17</v>
      </c>
    </row>
    <row r="2586" spans="1:8" ht="12" customHeight="1">
      <c r="A2586" s="484" t="s">
        <v>6619</v>
      </c>
      <c r="B2586" s="325" t="s">
        <v>5384</v>
      </c>
      <c r="C2586" s="528"/>
      <c r="D2586" s="529"/>
      <c r="E2586" s="530">
        <v>0</v>
      </c>
      <c r="F2586" s="531">
        <v>44</v>
      </c>
      <c r="G2586" s="532">
        <v>0</v>
      </c>
      <c r="H2586" s="533">
        <v>44</v>
      </c>
    </row>
    <row r="2587" spans="1:8" ht="12" customHeight="1">
      <c r="A2587" s="484" t="s">
        <v>5597</v>
      </c>
      <c r="B2587" s="325" t="s">
        <v>5598</v>
      </c>
      <c r="C2587" s="528"/>
      <c r="D2587" s="529"/>
      <c r="E2587" s="530">
        <v>0</v>
      </c>
      <c r="F2587" s="531">
        <v>3</v>
      </c>
      <c r="G2587" s="532">
        <v>0</v>
      </c>
      <c r="H2587" s="533">
        <v>3</v>
      </c>
    </row>
    <row r="2588" spans="1:8" ht="12" customHeight="1">
      <c r="A2588" s="484" t="s">
        <v>6324</v>
      </c>
      <c r="B2588" s="325" t="s">
        <v>6620</v>
      </c>
      <c r="C2588" s="528"/>
      <c r="D2588" s="529"/>
      <c r="E2588" s="530">
        <v>0</v>
      </c>
      <c r="F2588" s="531">
        <v>0</v>
      </c>
      <c r="G2588" s="532">
        <v>0</v>
      </c>
      <c r="H2588" s="533">
        <v>0</v>
      </c>
    </row>
    <row r="2589" spans="1:8" ht="12" customHeight="1">
      <c r="A2589" s="484" t="s">
        <v>5385</v>
      </c>
      <c r="B2589" s="325" t="s">
        <v>5386</v>
      </c>
      <c r="C2589" s="528"/>
      <c r="D2589" s="529"/>
      <c r="E2589" s="530">
        <v>0</v>
      </c>
      <c r="F2589" s="531">
        <v>4051</v>
      </c>
      <c r="G2589" s="532">
        <v>0</v>
      </c>
      <c r="H2589" s="533">
        <v>4051</v>
      </c>
    </row>
    <row r="2590" spans="1:8" ht="12" customHeight="1">
      <c r="A2590" s="484" t="s">
        <v>6189</v>
      </c>
      <c r="B2590" s="325" t="s">
        <v>5854</v>
      </c>
      <c r="C2590" s="528"/>
      <c r="D2590" s="529"/>
      <c r="E2590" s="530">
        <v>0</v>
      </c>
      <c r="F2590" s="531">
        <v>1314</v>
      </c>
      <c r="G2590" s="532">
        <v>0</v>
      </c>
      <c r="H2590" s="533">
        <v>1314</v>
      </c>
    </row>
    <row r="2591" spans="1:8" ht="12" customHeight="1">
      <c r="A2591" s="484" t="s">
        <v>6621</v>
      </c>
      <c r="B2591" s="325" t="s">
        <v>6622</v>
      </c>
      <c r="C2591" s="528"/>
      <c r="D2591" s="529"/>
      <c r="E2591" s="530">
        <v>0</v>
      </c>
      <c r="F2591" s="531">
        <v>6</v>
      </c>
      <c r="G2591" s="532">
        <v>0</v>
      </c>
      <c r="H2591" s="533">
        <v>6</v>
      </c>
    </row>
    <row r="2592" spans="1:8" ht="12" customHeight="1">
      <c r="A2592" s="484" t="s">
        <v>5601</v>
      </c>
      <c r="B2592" s="325" t="s">
        <v>5962</v>
      </c>
      <c r="C2592" s="528"/>
      <c r="D2592" s="529"/>
      <c r="E2592" s="530">
        <v>0</v>
      </c>
      <c r="F2592" s="531">
        <v>18</v>
      </c>
      <c r="G2592" s="532">
        <v>0</v>
      </c>
      <c r="H2592" s="533">
        <v>18</v>
      </c>
    </row>
    <row r="2593" spans="1:8" ht="12" customHeight="1">
      <c r="A2593" s="484" t="s">
        <v>5963</v>
      </c>
      <c r="B2593" s="325" t="s">
        <v>5964</v>
      </c>
      <c r="C2593" s="528"/>
      <c r="D2593" s="529"/>
      <c r="E2593" s="530">
        <v>0</v>
      </c>
      <c r="F2593" s="531">
        <v>5</v>
      </c>
      <c r="G2593" s="532">
        <v>0</v>
      </c>
      <c r="H2593" s="533">
        <v>5</v>
      </c>
    </row>
    <row r="2594" spans="1:8" ht="12" customHeight="1">
      <c r="A2594" s="484" t="s">
        <v>5603</v>
      </c>
      <c r="B2594" s="325" t="s">
        <v>5604</v>
      </c>
      <c r="C2594" s="528"/>
      <c r="D2594" s="529"/>
      <c r="E2594" s="530">
        <v>0</v>
      </c>
      <c r="F2594" s="531">
        <v>0</v>
      </c>
      <c r="G2594" s="532">
        <v>0</v>
      </c>
      <c r="H2594" s="533">
        <v>0</v>
      </c>
    </row>
    <row r="2595" spans="1:8" ht="12" customHeight="1">
      <c r="A2595" s="484" t="s">
        <v>6623</v>
      </c>
      <c r="B2595" s="325" t="s">
        <v>6624</v>
      </c>
      <c r="C2595" s="528"/>
      <c r="D2595" s="529"/>
      <c r="E2595" s="530">
        <v>0</v>
      </c>
      <c r="F2595" s="531">
        <v>55</v>
      </c>
      <c r="G2595" s="532">
        <v>0</v>
      </c>
      <c r="H2595" s="533">
        <v>55</v>
      </c>
    </row>
    <row r="2596" spans="1:8" ht="12" customHeight="1">
      <c r="A2596" s="484" t="s">
        <v>5605</v>
      </c>
      <c r="B2596" s="325" t="s">
        <v>6625</v>
      </c>
      <c r="C2596" s="528"/>
      <c r="D2596" s="529"/>
      <c r="E2596" s="530">
        <v>0</v>
      </c>
      <c r="F2596" s="531">
        <v>0</v>
      </c>
      <c r="G2596" s="532">
        <v>0</v>
      </c>
      <c r="H2596" s="533">
        <v>0</v>
      </c>
    </row>
    <row r="2597" spans="1:8" ht="12" customHeight="1">
      <c r="A2597" s="484" t="s">
        <v>6626</v>
      </c>
      <c r="B2597" s="325" t="s">
        <v>6351</v>
      </c>
      <c r="C2597" s="528"/>
      <c r="D2597" s="529"/>
      <c r="E2597" s="530">
        <v>0</v>
      </c>
      <c r="F2597" s="531">
        <v>0</v>
      </c>
      <c r="G2597" s="532">
        <v>0</v>
      </c>
      <c r="H2597" s="533">
        <v>0</v>
      </c>
    </row>
    <row r="2598" spans="1:8" ht="12" customHeight="1">
      <c r="A2598" s="484" t="s">
        <v>6627</v>
      </c>
      <c r="B2598" s="325" t="s">
        <v>6628</v>
      </c>
      <c r="C2598" s="528"/>
      <c r="D2598" s="529"/>
      <c r="E2598" s="530">
        <v>0</v>
      </c>
      <c r="F2598" s="531">
        <v>0</v>
      </c>
      <c r="G2598" s="532">
        <v>0</v>
      </c>
      <c r="H2598" s="533">
        <v>0</v>
      </c>
    </row>
    <row r="2599" spans="1:8" ht="12" customHeight="1">
      <c r="A2599" s="484" t="s">
        <v>6629</v>
      </c>
      <c r="B2599" s="325" t="s">
        <v>5392</v>
      </c>
      <c r="C2599" s="528"/>
      <c r="D2599" s="529"/>
      <c r="E2599" s="530">
        <v>0</v>
      </c>
      <c r="F2599" s="531">
        <v>9</v>
      </c>
      <c r="G2599" s="532">
        <v>0</v>
      </c>
      <c r="H2599" s="533">
        <v>9</v>
      </c>
    </row>
    <row r="2600" spans="1:8" ht="12" customHeight="1">
      <c r="A2600" s="484" t="s">
        <v>4720</v>
      </c>
      <c r="B2600" s="325" t="s">
        <v>3316</v>
      </c>
      <c r="C2600" s="528"/>
      <c r="D2600" s="529"/>
      <c r="E2600" s="530">
        <v>0</v>
      </c>
      <c r="F2600" s="531">
        <v>0</v>
      </c>
      <c r="G2600" s="532">
        <v>0</v>
      </c>
      <c r="H2600" s="533">
        <v>0</v>
      </c>
    </row>
    <row r="2601" spans="1:8" ht="12" customHeight="1">
      <c r="A2601" s="484" t="s">
        <v>3317</v>
      </c>
      <c r="B2601" s="325" t="s">
        <v>4304</v>
      </c>
      <c r="C2601" s="528"/>
      <c r="D2601" s="529"/>
      <c r="E2601" s="530">
        <v>0</v>
      </c>
      <c r="F2601" s="531">
        <v>0</v>
      </c>
      <c r="G2601" s="532">
        <v>0</v>
      </c>
      <c r="H2601" s="533">
        <v>0</v>
      </c>
    </row>
    <row r="2602" spans="1:8" ht="12" customHeight="1">
      <c r="A2602" s="484" t="s">
        <v>5393</v>
      </c>
      <c r="B2602" s="325" t="s">
        <v>5394</v>
      </c>
      <c r="C2602" s="528"/>
      <c r="D2602" s="529"/>
      <c r="E2602" s="530">
        <v>0</v>
      </c>
      <c r="F2602" s="531">
        <v>362</v>
      </c>
      <c r="G2602" s="532">
        <v>0</v>
      </c>
      <c r="H2602" s="533">
        <v>362</v>
      </c>
    </row>
    <row r="2603" spans="1:8" ht="12" customHeight="1">
      <c r="A2603" s="484" t="s">
        <v>5971</v>
      </c>
      <c r="B2603" s="325" t="s">
        <v>6630</v>
      </c>
      <c r="C2603" s="528"/>
      <c r="D2603" s="529"/>
      <c r="E2603" s="530">
        <v>0</v>
      </c>
      <c r="F2603" s="531">
        <v>1</v>
      </c>
      <c r="G2603" s="532">
        <v>0</v>
      </c>
      <c r="H2603" s="533">
        <v>1</v>
      </c>
    </row>
    <row r="2604" spans="1:8" ht="12" customHeight="1">
      <c r="A2604" s="484" t="s">
        <v>5399</v>
      </c>
      <c r="B2604" s="325" t="s">
        <v>5400</v>
      </c>
      <c r="C2604" s="528"/>
      <c r="D2604" s="529"/>
      <c r="E2604" s="530">
        <v>0</v>
      </c>
      <c r="F2604" s="531">
        <v>2</v>
      </c>
      <c r="G2604" s="532">
        <v>0</v>
      </c>
      <c r="H2604" s="533">
        <v>2</v>
      </c>
    </row>
    <row r="2605" spans="1:8" ht="12" customHeight="1">
      <c r="A2605" s="484" t="s">
        <v>6631</v>
      </c>
      <c r="B2605" s="325" t="s">
        <v>6632</v>
      </c>
      <c r="C2605" s="528"/>
      <c r="D2605" s="529"/>
      <c r="E2605" s="530">
        <v>0</v>
      </c>
      <c r="F2605" s="531">
        <v>0</v>
      </c>
      <c r="G2605" s="532">
        <v>0</v>
      </c>
      <c r="H2605" s="533">
        <v>0</v>
      </c>
    </row>
    <row r="2606" spans="1:8" ht="12" customHeight="1">
      <c r="A2606" s="484" t="s">
        <v>6355</v>
      </c>
      <c r="B2606" s="325" t="s">
        <v>6356</v>
      </c>
      <c r="C2606" s="528"/>
      <c r="D2606" s="529"/>
      <c r="E2606" s="530">
        <v>0</v>
      </c>
      <c r="F2606" s="531">
        <v>0</v>
      </c>
      <c r="G2606" s="532">
        <v>0</v>
      </c>
      <c r="H2606" s="533">
        <v>0</v>
      </c>
    </row>
    <row r="2607" spans="1:8" ht="12" customHeight="1">
      <c r="A2607" s="484" t="s">
        <v>6633</v>
      </c>
      <c r="B2607" s="325" t="s">
        <v>5404</v>
      </c>
      <c r="C2607" s="528"/>
      <c r="D2607" s="529"/>
      <c r="E2607" s="530">
        <v>0</v>
      </c>
      <c r="F2607" s="531">
        <v>0</v>
      </c>
      <c r="G2607" s="532">
        <v>0</v>
      </c>
      <c r="H2607" s="533">
        <v>0</v>
      </c>
    </row>
    <row r="2608" spans="1:8" ht="12" customHeight="1">
      <c r="A2608" s="484" t="s">
        <v>6634</v>
      </c>
      <c r="B2608" s="325" t="s">
        <v>6361</v>
      </c>
      <c r="C2608" s="528"/>
      <c r="D2608" s="529"/>
      <c r="E2608" s="530">
        <v>0</v>
      </c>
      <c r="F2608" s="531">
        <v>36</v>
      </c>
      <c r="G2608" s="532">
        <v>0</v>
      </c>
      <c r="H2608" s="533">
        <v>36</v>
      </c>
    </row>
    <row r="2609" spans="1:8" ht="12" customHeight="1">
      <c r="A2609" s="484" t="s">
        <v>6635</v>
      </c>
      <c r="B2609" s="325" t="s">
        <v>6636</v>
      </c>
      <c r="C2609" s="528"/>
      <c r="D2609" s="529"/>
      <c r="E2609" s="530">
        <v>0</v>
      </c>
      <c r="F2609" s="531">
        <v>297</v>
      </c>
      <c r="G2609" s="532">
        <v>0</v>
      </c>
      <c r="H2609" s="533">
        <v>297</v>
      </c>
    </row>
    <row r="2610" spans="1:8" ht="12" customHeight="1">
      <c r="A2610" s="484" t="s">
        <v>5410</v>
      </c>
      <c r="B2610" s="325" t="s">
        <v>5411</v>
      </c>
      <c r="C2610" s="528"/>
      <c r="D2610" s="529"/>
      <c r="E2610" s="530">
        <v>0</v>
      </c>
      <c r="F2610" s="531">
        <v>0</v>
      </c>
      <c r="G2610" s="532">
        <v>0</v>
      </c>
      <c r="H2610" s="533">
        <v>0</v>
      </c>
    </row>
    <row r="2611" spans="1:8" ht="12" customHeight="1">
      <c r="A2611" s="484" t="s">
        <v>4035</v>
      </c>
      <c r="B2611" s="325" t="s">
        <v>6637</v>
      </c>
      <c r="C2611" s="528"/>
      <c r="D2611" s="529"/>
      <c r="E2611" s="530">
        <v>0</v>
      </c>
      <c r="F2611" s="531">
        <v>5</v>
      </c>
      <c r="G2611" s="532">
        <v>0</v>
      </c>
      <c r="H2611" s="533">
        <v>5</v>
      </c>
    </row>
    <row r="2612" spans="1:8" ht="12" customHeight="1">
      <c r="A2612" s="484" t="s">
        <v>4037</v>
      </c>
      <c r="B2612" s="325" t="s">
        <v>5871</v>
      </c>
      <c r="C2612" s="528"/>
      <c r="D2612" s="529"/>
      <c r="E2612" s="530">
        <v>0</v>
      </c>
      <c r="F2612" s="531">
        <v>0</v>
      </c>
      <c r="G2612" s="532">
        <v>0</v>
      </c>
      <c r="H2612" s="533">
        <v>0</v>
      </c>
    </row>
    <row r="2613" spans="1:8" ht="12" customHeight="1">
      <c r="A2613" s="484" t="s">
        <v>5730</v>
      </c>
      <c r="B2613" s="325" t="s">
        <v>6638</v>
      </c>
      <c r="C2613" s="528"/>
      <c r="D2613" s="529"/>
      <c r="E2613" s="530">
        <v>0</v>
      </c>
      <c r="F2613" s="531">
        <v>0</v>
      </c>
      <c r="G2613" s="532">
        <v>0</v>
      </c>
      <c r="H2613" s="533">
        <v>0</v>
      </c>
    </row>
    <row r="2614" spans="1:8" ht="12" customHeight="1">
      <c r="A2614" s="484" t="s">
        <v>5996</v>
      </c>
      <c r="B2614" s="325" t="s">
        <v>5997</v>
      </c>
      <c r="C2614" s="528"/>
      <c r="D2614" s="529"/>
      <c r="E2614" s="530">
        <v>0</v>
      </c>
      <c r="F2614" s="531">
        <v>0</v>
      </c>
      <c r="G2614" s="532">
        <v>0</v>
      </c>
      <c r="H2614" s="533">
        <v>0</v>
      </c>
    </row>
    <row r="2615" spans="1:8" ht="12" customHeight="1">
      <c r="A2615" s="484" t="s">
        <v>4063</v>
      </c>
      <c r="B2615" s="325" t="s">
        <v>4064</v>
      </c>
      <c r="C2615" s="528"/>
      <c r="D2615" s="529"/>
      <c r="E2615" s="530">
        <v>0</v>
      </c>
      <c r="F2615" s="531">
        <v>0</v>
      </c>
      <c r="G2615" s="532">
        <v>0</v>
      </c>
      <c r="H2615" s="533">
        <v>0</v>
      </c>
    </row>
    <row r="2616" spans="1:8" ht="12" customHeight="1">
      <c r="A2616" s="484" t="s">
        <v>3110</v>
      </c>
      <c r="B2616" s="325" t="s">
        <v>6639</v>
      </c>
      <c r="C2616" s="528"/>
      <c r="D2616" s="529"/>
      <c r="E2616" s="530">
        <v>0</v>
      </c>
      <c r="F2616" s="531">
        <v>0</v>
      </c>
      <c r="G2616" s="532">
        <v>0</v>
      </c>
      <c r="H2616" s="533">
        <v>0</v>
      </c>
    </row>
    <row r="2617" spans="1:8" ht="12" customHeight="1">
      <c r="A2617" s="484" t="s">
        <v>5873</v>
      </c>
      <c r="B2617" s="325" t="s">
        <v>6385</v>
      </c>
      <c r="C2617" s="528"/>
      <c r="D2617" s="529"/>
      <c r="E2617" s="530">
        <v>0</v>
      </c>
      <c r="F2617" s="531">
        <v>0</v>
      </c>
      <c r="G2617" s="532">
        <v>0</v>
      </c>
      <c r="H2617" s="533">
        <v>0</v>
      </c>
    </row>
    <row r="2618" spans="1:8" ht="12" customHeight="1">
      <c r="A2618" s="484" t="s">
        <v>6386</v>
      </c>
      <c r="B2618" s="325" t="s">
        <v>6640</v>
      </c>
      <c r="C2618" s="528"/>
      <c r="D2618" s="529"/>
      <c r="E2618" s="530">
        <v>0</v>
      </c>
      <c r="F2618" s="531">
        <v>0</v>
      </c>
      <c r="G2618" s="532">
        <v>0</v>
      </c>
      <c r="H2618" s="533">
        <v>0</v>
      </c>
    </row>
    <row r="2619" spans="1:8" ht="12" customHeight="1">
      <c r="A2619" s="484" t="s">
        <v>5413</v>
      </c>
      <c r="B2619" s="325" t="s">
        <v>5414</v>
      </c>
      <c r="C2619" s="528"/>
      <c r="D2619" s="529"/>
      <c r="E2619" s="530">
        <v>0</v>
      </c>
      <c r="F2619" s="531">
        <v>0</v>
      </c>
      <c r="G2619" s="532">
        <v>0</v>
      </c>
      <c r="H2619" s="533">
        <v>0</v>
      </c>
    </row>
    <row r="2620" spans="1:8" ht="12" customHeight="1">
      <c r="A2620" s="484" t="s">
        <v>5415</v>
      </c>
      <c r="B2620" s="325" t="s">
        <v>5416</v>
      </c>
      <c r="C2620" s="528"/>
      <c r="D2620" s="529"/>
      <c r="E2620" s="530">
        <v>0</v>
      </c>
      <c r="F2620" s="531">
        <v>697</v>
      </c>
      <c r="G2620" s="532">
        <v>0</v>
      </c>
      <c r="H2620" s="533">
        <v>697</v>
      </c>
    </row>
    <row r="2621" spans="1:8" ht="12" customHeight="1">
      <c r="A2621" s="484" t="s">
        <v>4275</v>
      </c>
      <c r="B2621" s="325" t="s">
        <v>4276</v>
      </c>
      <c r="C2621" s="528"/>
      <c r="D2621" s="529"/>
      <c r="E2621" s="530">
        <v>0</v>
      </c>
      <c r="F2621" s="531">
        <v>0</v>
      </c>
      <c r="G2621" s="532">
        <v>0</v>
      </c>
      <c r="H2621" s="533">
        <v>0</v>
      </c>
    </row>
    <row r="2622" spans="1:8" ht="12" customHeight="1">
      <c r="A2622" s="484" t="s">
        <v>4281</v>
      </c>
      <c r="B2622" s="325" t="s">
        <v>4282</v>
      </c>
      <c r="C2622" s="528"/>
      <c r="D2622" s="529"/>
      <c r="E2622" s="530">
        <v>0</v>
      </c>
      <c r="F2622" s="531">
        <v>0</v>
      </c>
      <c r="G2622" s="532">
        <v>0</v>
      </c>
      <c r="H2622" s="533">
        <v>0</v>
      </c>
    </row>
    <row r="2623" spans="1:8" ht="12" customHeight="1">
      <c r="A2623" s="484" t="s">
        <v>6641</v>
      </c>
      <c r="B2623" s="325" t="s">
        <v>5423</v>
      </c>
      <c r="C2623" s="528"/>
      <c r="D2623" s="529"/>
      <c r="E2623" s="530">
        <v>0</v>
      </c>
      <c r="F2623" s="531">
        <v>9</v>
      </c>
      <c r="G2623" s="532">
        <v>0</v>
      </c>
      <c r="H2623" s="533">
        <v>9</v>
      </c>
    </row>
    <row r="2624" spans="1:8" ht="12" customHeight="1">
      <c r="A2624" s="484" t="s">
        <v>5424</v>
      </c>
      <c r="B2624" s="325" t="s">
        <v>5425</v>
      </c>
      <c r="C2624" s="528"/>
      <c r="D2624" s="529"/>
      <c r="E2624" s="530">
        <v>0</v>
      </c>
      <c r="F2624" s="531">
        <v>1</v>
      </c>
      <c r="G2624" s="532">
        <v>0</v>
      </c>
      <c r="H2624" s="533">
        <v>1</v>
      </c>
    </row>
    <row r="2625" spans="1:8" ht="12" customHeight="1">
      <c r="A2625" s="484" t="s">
        <v>5618</v>
      </c>
      <c r="B2625" s="325" t="s">
        <v>5619</v>
      </c>
      <c r="C2625" s="528"/>
      <c r="D2625" s="529"/>
      <c r="E2625" s="530">
        <v>0</v>
      </c>
      <c r="F2625" s="531">
        <v>0</v>
      </c>
      <c r="G2625" s="532">
        <v>0</v>
      </c>
      <c r="H2625" s="533">
        <v>0</v>
      </c>
    </row>
    <row r="2626" spans="1:8" ht="12" customHeight="1">
      <c r="A2626" s="484" t="s">
        <v>5767</v>
      </c>
      <c r="B2626" s="325" t="s">
        <v>5427</v>
      </c>
      <c r="C2626" s="528"/>
      <c r="D2626" s="529"/>
      <c r="E2626" s="530">
        <v>0</v>
      </c>
      <c r="F2626" s="531">
        <v>56</v>
      </c>
      <c r="G2626" s="532">
        <v>0</v>
      </c>
      <c r="H2626" s="533">
        <v>56</v>
      </c>
    </row>
    <row r="2627" spans="1:8" ht="12" customHeight="1">
      <c r="A2627" s="484" t="s">
        <v>6009</v>
      </c>
      <c r="B2627" s="325" t="s">
        <v>6642</v>
      </c>
      <c r="C2627" s="528"/>
      <c r="D2627" s="529"/>
      <c r="E2627" s="530">
        <v>0</v>
      </c>
      <c r="F2627" s="531">
        <v>18</v>
      </c>
      <c r="G2627" s="532">
        <v>0</v>
      </c>
      <c r="H2627" s="533">
        <v>18</v>
      </c>
    </row>
    <row r="2628" spans="1:8" ht="12" customHeight="1">
      <c r="A2628" s="484" t="s">
        <v>6643</v>
      </c>
      <c r="B2628" s="325" t="s">
        <v>6644</v>
      </c>
      <c r="C2628" s="528"/>
      <c r="D2628" s="529"/>
      <c r="E2628" s="530">
        <v>0</v>
      </c>
      <c r="F2628" s="531">
        <v>1</v>
      </c>
      <c r="G2628" s="532">
        <v>0</v>
      </c>
      <c r="H2628" s="533">
        <v>1</v>
      </c>
    </row>
    <row r="2629" spans="1:8" ht="12" customHeight="1">
      <c r="A2629" s="484" t="s">
        <v>5768</v>
      </c>
      <c r="B2629" s="325" t="s">
        <v>5621</v>
      </c>
      <c r="C2629" s="528"/>
      <c r="D2629" s="529"/>
      <c r="E2629" s="530">
        <v>0</v>
      </c>
      <c r="F2629" s="531">
        <v>90</v>
      </c>
      <c r="G2629" s="532">
        <v>0</v>
      </c>
      <c r="H2629" s="533">
        <v>90</v>
      </c>
    </row>
    <row r="2630" spans="1:8" ht="12" customHeight="1">
      <c r="A2630" s="484" t="s">
        <v>6645</v>
      </c>
      <c r="B2630" s="325" t="s">
        <v>6646</v>
      </c>
      <c r="C2630" s="528"/>
      <c r="D2630" s="529"/>
      <c r="E2630" s="530">
        <v>0</v>
      </c>
      <c r="F2630" s="531">
        <v>2814</v>
      </c>
      <c r="G2630" s="532">
        <v>0</v>
      </c>
      <c r="H2630" s="533">
        <v>2814</v>
      </c>
    </row>
    <row r="2631" spans="1:8" ht="12" customHeight="1">
      <c r="A2631" s="484" t="s">
        <v>5432</v>
      </c>
      <c r="B2631" s="325" t="s">
        <v>6647</v>
      </c>
      <c r="C2631" s="528"/>
      <c r="D2631" s="529"/>
      <c r="E2631" s="530">
        <v>0</v>
      </c>
      <c r="F2631" s="531">
        <v>0</v>
      </c>
      <c r="G2631" s="532">
        <v>0</v>
      </c>
      <c r="H2631" s="533">
        <v>0</v>
      </c>
    </row>
    <row r="2632" spans="1:8" ht="12" customHeight="1">
      <c r="A2632" s="484" t="s">
        <v>4287</v>
      </c>
      <c r="B2632" s="325" t="s">
        <v>5770</v>
      </c>
      <c r="C2632" s="528"/>
      <c r="D2632" s="529"/>
      <c r="E2632" s="530">
        <v>0</v>
      </c>
      <c r="F2632" s="531">
        <v>0</v>
      </c>
      <c r="G2632" s="532">
        <v>0</v>
      </c>
      <c r="H2632" s="533">
        <v>0</v>
      </c>
    </row>
    <row r="2633" spans="1:8" ht="12" customHeight="1">
      <c r="A2633" s="484" t="s">
        <v>5622</v>
      </c>
      <c r="B2633" s="325" t="s">
        <v>5623</v>
      </c>
      <c r="C2633" s="528"/>
      <c r="D2633" s="529"/>
      <c r="E2633" s="530">
        <v>0</v>
      </c>
      <c r="F2633" s="531">
        <v>71</v>
      </c>
      <c r="G2633" s="532">
        <v>0</v>
      </c>
      <c r="H2633" s="533">
        <v>71</v>
      </c>
    </row>
    <row r="2634" spans="1:8" ht="12" customHeight="1">
      <c r="A2634" s="484" t="s">
        <v>5624</v>
      </c>
      <c r="B2634" s="325" t="s">
        <v>6648</v>
      </c>
      <c r="C2634" s="528"/>
      <c r="D2634" s="529"/>
      <c r="E2634" s="530">
        <v>0</v>
      </c>
      <c r="F2634" s="531">
        <v>70</v>
      </c>
      <c r="G2634" s="532">
        <v>0</v>
      </c>
      <c r="H2634" s="533">
        <v>70</v>
      </c>
    </row>
    <row r="2635" spans="1:8" ht="12" customHeight="1">
      <c r="A2635" s="484" t="s">
        <v>6011</v>
      </c>
      <c r="B2635" s="325" t="s">
        <v>6649</v>
      </c>
      <c r="C2635" s="528"/>
      <c r="D2635" s="529"/>
      <c r="E2635" s="530">
        <v>0</v>
      </c>
      <c r="F2635" s="531">
        <v>5</v>
      </c>
      <c r="G2635" s="532">
        <v>0</v>
      </c>
      <c r="H2635" s="533">
        <v>5</v>
      </c>
    </row>
    <row r="2636" spans="1:8" ht="12" customHeight="1">
      <c r="A2636" s="484" t="s">
        <v>3112</v>
      </c>
      <c r="B2636" s="325" t="s">
        <v>6161</v>
      </c>
      <c r="C2636" s="528"/>
      <c r="D2636" s="529"/>
      <c r="E2636" s="530">
        <v>0</v>
      </c>
      <c r="F2636" s="531">
        <v>0</v>
      </c>
      <c r="G2636" s="532">
        <v>0</v>
      </c>
      <c r="H2636" s="533">
        <v>0</v>
      </c>
    </row>
    <row r="2637" spans="1:8" ht="12" customHeight="1">
      <c r="A2637" s="484" t="s">
        <v>6393</v>
      </c>
      <c r="B2637" s="325" t="s">
        <v>6394</v>
      </c>
      <c r="C2637" s="528"/>
      <c r="D2637" s="529"/>
      <c r="E2637" s="530">
        <v>0</v>
      </c>
      <c r="F2637" s="531">
        <v>0</v>
      </c>
      <c r="G2637" s="532">
        <v>0</v>
      </c>
      <c r="H2637" s="533">
        <v>0</v>
      </c>
    </row>
    <row r="2638" spans="1:8" ht="12" customHeight="1">
      <c r="A2638" s="484" t="s">
        <v>5626</v>
      </c>
      <c r="B2638" s="325" t="s">
        <v>5906</v>
      </c>
      <c r="C2638" s="528"/>
      <c r="D2638" s="529"/>
      <c r="E2638" s="530">
        <v>0</v>
      </c>
      <c r="F2638" s="531">
        <v>31</v>
      </c>
      <c r="G2638" s="532">
        <v>0</v>
      </c>
      <c r="H2638" s="533">
        <v>31</v>
      </c>
    </row>
    <row r="2639" spans="1:8" ht="12" customHeight="1">
      <c r="A2639" s="484" t="s">
        <v>6397</v>
      </c>
      <c r="B2639" s="325" t="s">
        <v>6398</v>
      </c>
      <c r="C2639" s="528"/>
      <c r="D2639" s="529"/>
      <c r="E2639" s="530">
        <v>0</v>
      </c>
      <c r="F2639" s="531">
        <v>0</v>
      </c>
      <c r="G2639" s="532">
        <v>0</v>
      </c>
      <c r="H2639" s="533">
        <v>0</v>
      </c>
    </row>
    <row r="2640" spans="1:8" ht="12" customHeight="1">
      <c r="A2640" s="484" t="s">
        <v>5438</v>
      </c>
      <c r="B2640" s="325" t="s">
        <v>5439</v>
      </c>
      <c r="C2640" s="528"/>
      <c r="D2640" s="529"/>
      <c r="E2640" s="530">
        <v>0</v>
      </c>
      <c r="F2640" s="531">
        <v>449</v>
      </c>
      <c r="G2640" s="532">
        <v>0</v>
      </c>
      <c r="H2640" s="533">
        <v>449</v>
      </c>
    </row>
    <row r="2641" spans="1:8" ht="12" customHeight="1">
      <c r="A2641" s="484" t="s">
        <v>5771</v>
      </c>
      <c r="B2641" s="325" t="s">
        <v>5772</v>
      </c>
      <c r="C2641" s="528"/>
      <c r="D2641" s="529"/>
      <c r="E2641" s="530">
        <v>0</v>
      </c>
      <c r="F2641" s="531">
        <v>16</v>
      </c>
      <c r="G2641" s="532">
        <v>0</v>
      </c>
      <c r="H2641" s="533">
        <v>16</v>
      </c>
    </row>
    <row r="2642" spans="1:8" ht="12" customHeight="1">
      <c r="A2642" s="484" t="s">
        <v>6399</v>
      </c>
      <c r="B2642" s="325" t="s">
        <v>5631</v>
      </c>
      <c r="C2642" s="528"/>
      <c r="D2642" s="529"/>
      <c r="E2642" s="530">
        <v>0</v>
      </c>
      <c r="F2642" s="531">
        <v>26</v>
      </c>
      <c r="G2642" s="532">
        <v>0</v>
      </c>
      <c r="H2642" s="533">
        <v>26</v>
      </c>
    </row>
    <row r="2643" spans="1:8" ht="12" customHeight="1">
      <c r="A2643" s="484" t="s">
        <v>5444</v>
      </c>
      <c r="B2643" s="325" t="s">
        <v>6650</v>
      </c>
      <c r="C2643" s="528"/>
      <c r="D2643" s="529"/>
      <c r="E2643" s="530">
        <v>0</v>
      </c>
      <c r="F2643" s="531">
        <v>11</v>
      </c>
      <c r="G2643" s="532">
        <v>0</v>
      </c>
      <c r="H2643" s="533">
        <v>11</v>
      </c>
    </row>
    <row r="2644" spans="1:8" ht="12" customHeight="1">
      <c r="A2644" s="484" t="s">
        <v>6013</v>
      </c>
      <c r="B2644" s="325" t="s">
        <v>6014</v>
      </c>
      <c r="C2644" s="528"/>
      <c r="D2644" s="529"/>
      <c r="E2644" s="530">
        <v>0</v>
      </c>
      <c r="F2644" s="531">
        <v>8</v>
      </c>
      <c r="G2644" s="532">
        <v>0</v>
      </c>
      <c r="H2644" s="533">
        <v>8</v>
      </c>
    </row>
    <row r="2645" spans="1:8" ht="12" customHeight="1">
      <c r="A2645" s="484" t="s">
        <v>5446</v>
      </c>
      <c r="B2645" s="325" t="s">
        <v>5633</v>
      </c>
      <c r="C2645" s="528"/>
      <c r="D2645" s="529"/>
      <c r="E2645" s="530">
        <v>0</v>
      </c>
      <c r="F2645" s="531">
        <v>0</v>
      </c>
      <c r="G2645" s="532">
        <v>0</v>
      </c>
      <c r="H2645" s="533">
        <v>0</v>
      </c>
    </row>
    <row r="2646" spans="1:8" ht="12" customHeight="1">
      <c r="A2646" s="484" t="s">
        <v>6651</v>
      </c>
      <c r="B2646" s="325" t="s">
        <v>5449</v>
      </c>
      <c r="C2646" s="528"/>
      <c r="D2646" s="529"/>
      <c r="E2646" s="530">
        <v>0</v>
      </c>
      <c r="F2646" s="531">
        <v>0</v>
      </c>
      <c r="G2646" s="532">
        <v>0</v>
      </c>
      <c r="H2646" s="533">
        <v>0</v>
      </c>
    </row>
    <row r="2647" spans="1:8" ht="12" customHeight="1">
      <c r="A2647" s="484" t="s">
        <v>5454</v>
      </c>
      <c r="B2647" s="325" t="s">
        <v>6402</v>
      </c>
      <c r="C2647" s="528"/>
      <c r="D2647" s="529"/>
      <c r="E2647" s="530">
        <v>0</v>
      </c>
      <c r="F2647" s="531">
        <v>0</v>
      </c>
      <c r="G2647" s="532">
        <v>0</v>
      </c>
      <c r="H2647" s="533">
        <v>0</v>
      </c>
    </row>
    <row r="2648" spans="1:8" ht="12" customHeight="1">
      <c r="A2648" s="484" t="s">
        <v>5456</v>
      </c>
      <c r="B2648" s="325" t="s">
        <v>5457</v>
      </c>
      <c r="C2648" s="528"/>
      <c r="D2648" s="529"/>
      <c r="E2648" s="530">
        <v>0</v>
      </c>
      <c r="F2648" s="531">
        <v>7</v>
      </c>
      <c r="G2648" s="532">
        <v>0</v>
      </c>
      <c r="H2648" s="533">
        <v>7</v>
      </c>
    </row>
    <row r="2649" spans="1:8" ht="12" customHeight="1">
      <c r="A2649" s="484" t="s">
        <v>6652</v>
      </c>
      <c r="B2649" s="325" t="s">
        <v>6653</v>
      </c>
      <c r="C2649" s="528"/>
      <c r="D2649" s="529"/>
      <c r="E2649" s="530">
        <v>0</v>
      </c>
      <c r="F2649" s="531">
        <v>7</v>
      </c>
      <c r="G2649" s="532">
        <v>0</v>
      </c>
      <c r="H2649" s="533">
        <v>7</v>
      </c>
    </row>
    <row r="2650" spans="1:8" ht="12" customHeight="1">
      <c r="A2650" s="484" t="s">
        <v>6654</v>
      </c>
      <c r="B2650" s="325" t="s">
        <v>6655</v>
      </c>
      <c r="C2650" s="528"/>
      <c r="D2650" s="529"/>
      <c r="E2650" s="530">
        <v>0</v>
      </c>
      <c r="F2650" s="531">
        <v>4</v>
      </c>
      <c r="G2650" s="532">
        <v>0</v>
      </c>
      <c r="H2650" s="533">
        <v>4</v>
      </c>
    </row>
    <row r="2651" spans="1:8" ht="12" customHeight="1">
      <c r="A2651" s="484" t="s">
        <v>6656</v>
      </c>
      <c r="B2651" s="325" t="s">
        <v>6657</v>
      </c>
      <c r="C2651" s="528"/>
      <c r="D2651" s="529"/>
      <c r="E2651" s="530">
        <v>0</v>
      </c>
      <c r="F2651" s="531">
        <v>16</v>
      </c>
      <c r="G2651" s="532">
        <v>0</v>
      </c>
      <c r="H2651" s="533">
        <v>16</v>
      </c>
    </row>
    <row r="2652" spans="1:8" ht="12" customHeight="1">
      <c r="A2652" s="484" t="s">
        <v>5466</v>
      </c>
      <c r="B2652" s="325" t="s">
        <v>6658</v>
      </c>
      <c r="C2652" s="528"/>
      <c r="D2652" s="529"/>
      <c r="E2652" s="530">
        <v>0</v>
      </c>
      <c r="F2652" s="531">
        <v>1</v>
      </c>
      <c r="G2652" s="532">
        <v>0</v>
      </c>
      <c r="H2652" s="533">
        <v>1</v>
      </c>
    </row>
    <row r="2653" spans="1:8" ht="12" customHeight="1">
      <c r="A2653" s="484" t="s">
        <v>6021</v>
      </c>
      <c r="B2653" s="325" t="s">
        <v>6022</v>
      </c>
      <c r="C2653" s="528"/>
      <c r="D2653" s="529"/>
      <c r="E2653" s="530">
        <v>0</v>
      </c>
      <c r="F2653" s="531">
        <v>1</v>
      </c>
      <c r="G2653" s="532">
        <v>0</v>
      </c>
      <c r="H2653" s="533">
        <v>1</v>
      </c>
    </row>
    <row r="2654" spans="1:8" ht="12" customHeight="1">
      <c r="A2654" s="484" t="s">
        <v>6527</v>
      </c>
      <c r="B2654" s="325" t="s">
        <v>6659</v>
      </c>
      <c r="C2654" s="528"/>
      <c r="D2654" s="529"/>
      <c r="E2654" s="530">
        <v>0</v>
      </c>
      <c r="F2654" s="531">
        <v>1</v>
      </c>
      <c r="G2654" s="532">
        <v>0</v>
      </c>
      <c r="H2654" s="533">
        <v>1</v>
      </c>
    </row>
    <row r="2655" spans="1:8" ht="12" customHeight="1">
      <c r="A2655" s="484" t="s">
        <v>5643</v>
      </c>
      <c r="B2655" s="325" t="s">
        <v>6660</v>
      </c>
      <c r="C2655" s="528"/>
      <c r="D2655" s="529"/>
      <c r="E2655" s="530">
        <v>0</v>
      </c>
      <c r="F2655" s="531">
        <v>0</v>
      </c>
      <c r="G2655" s="532">
        <v>0</v>
      </c>
      <c r="H2655" s="533">
        <v>0</v>
      </c>
    </row>
    <row r="2656" spans="1:8" ht="12" customHeight="1">
      <c r="A2656" s="484" t="s">
        <v>6025</v>
      </c>
      <c r="B2656" s="325" t="s">
        <v>6026</v>
      </c>
      <c r="C2656" s="528"/>
      <c r="D2656" s="529"/>
      <c r="E2656" s="530">
        <v>0</v>
      </c>
      <c r="F2656" s="531">
        <v>0</v>
      </c>
      <c r="G2656" s="532">
        <v>0</v>
      </c>
      <c r="H2656" s="533">
        <v>0</v>
      </c>
    </row>
    <row r="2657" spans="1:8" ht="12" customHeight="1">
      <c r="A2657" s="484" t="s">
        <v>6661</v>
      </c>
      <c r="B2657" s="325" t="s">
        <v>5473</v>
      </c>
      <c r="C2657" s="528"/>
      <c r="D2657" s="529"/>
      <c r="E2657" s="530">
        <v>0</v>
      </c>
      <c r="F2657" s="531">
        <v>705</v>
      </c>
      <c r="G2657" s="532">
        <v>0</v>
      </c>
      <c r="H2657" s="533">
        <v>705</v>
      </c>
    </row>
    <row r="2658" spans="1:8" ht="12" customHeight="1">
      <c r="A2658" s="331" t="s">
        <v>5474</v>
      </c>
      <c r="B2658" s="508" t="s">
        <v>6027</v>
      </c>
      <c r="C2658" s="528"/>
      <c r="D2658" s="529"/>
      <c r="E2658" s="530">
        <v>0</v>
      </c>
      <c r="F2658" s="531">
        <v>277</v>
      </c>
      <c r="G2658" s="532">
        <v>0</v>
      </c>
      <c r="H2658" s="533">
        <v>277</v>
      </c>
    </row>
    <row r="2659" spans="1:8" ht="12" customHeight="1">
      <c r="A2659" s="331" t="s">
        <v>6662</v>
      </c>
      <c r="B2659" s="508" t="s">
        <v>5647</v>
      </c>
      <c r="C2659" s="528"/>
      <c r="D2659" s="529"/>
      <c r="E2659" s="530">
        <v>0</v>
      </c>
      <c r="F2659" s="531">
        <v>3683</v>
      </c>
      <c r="G2659" s="532">
        <v>0</v>
      </c>
      <c r="H2659" s="533">
        <v>3683</v>
      </c>
    </row>
    <row r="2660" spans="1:8" ht="12" customHeight="1">
      <c r="A2660" s="331" t="s">
        <v>6028</v>
      </c>
      <c r="B2660" s="508" t="s">
        <v>6108</v>
      </c>
      <c r="C2660" s="528"/>
      <c r="D2660" s="529"/>
      <c r="E2660" s="530">
        <v>0</v>
      </c>
      <c r="F2660" s="531">
        <v>0</v>
      </c>
      <c r="G2660" s="532">
        <v>0</v>
      </c>
      <c r="H2660" s="533">
        <v>0</v>
      </c>
    </row>
    <row r="2661" spans="1:8" ht="12" customHeight="1">
      <c r="A2661" s="331" t="s">
        <v>6109</v>
      </c>
      <c r="B2661" s="508" t="s">
        <v>6110</v>
      </c>
      <c r="C2661" s="528"/>
      <c r="D2661" s="529"/>
      <c r="E2661" s="530">
        <v>0</v>
      </c>
      <c r="F2661" s="531">
        <v>0</v>
      </c>
      <c r="G2661" s="532">
        <v>0</v>
      </c>
      <c r="H2661" s="533">
        <v>0</v>
      </c>
    </row>
    <row r="2662" spans="1:8" ht="12" customHeight="1">
      <c r="A2662" s="331" t="s">
        <v>6663</v>
      </c>
      <c r="B2662" s="508" t="s">
        <v>6031</v>
      </c>
      <c r="C2662" s="528"/>
      <c r="D2662" s="529"/>
      <c r="E2662" s="530">
        <v>0</v>
      </c>
      <c r="F2662" s="531">
        <v>0</v>
      </c>
      <c r="G2662" s="532">
        <v>0</v>
      </c>
      <c r="H2662" s="533">
        <v>0</v>
      </c>
    </row>
    <row r="2663" spans="1:8" ht="12" customHeight="1">
      <c r="A2663" s="331" t="s">
        <v>6664</v>
      </c>
      <c r="B2663" s="508" t="s">
        <v>6665</v>
      </c>
      <c r="C2663" s="528"/>
      <c r="D2663" s="529"/>
      <c r="E2663" s="530">
        <v>0</v>
      </c>
      <c r="F2663" s="531">
        <v>0</v>
      </c>
      <c r="G2663" s="532">
        <v>0</v>
      </c>
      <c r="H2663" s="533">
        <v>0</v>
      </c>
    </row>
    <row r="2664" spans="1:8" ht="12" customHeight="1">
      <c r="A2664" s="331" t="s">
        <v>5652</v>
      </c>
      <c r="B2664" s="508" t="s">
        <v>5925</v>
      </c>
      <c r="C2664" s="528"/>
      <c r="D2664" s="529"/>
      <c r="E2664" s="530">
        <v>0</v>
      </c>
      <c r="F2664" s="531">
        <v>24</v>
      </c>
      <c r="G2664" s="532">
        <v>0</v>
      </c>
      <c r="H2664" s="533">
        <v>24</v>
      </c>
    </row>
    <row r="2665" spans="1:8" ht="12" customHeight="1">
      <c r="A2665" s="331" t="s">
        <v>5482</v>
      </c>
      <c r="B2665" s="508" t="s">
        <v>5483</v>
      </c>
      <c r="C2665" s="528"/>
      <c r="D2665" s="529"/>
      <c r="E2665" s="530">
        <v>0</v>
      </c>
      <c r="F2665" s="531">
        <v>15</v>
      </c>
      <c r="G2665" s="532">
        <v>0</v>
      </c>
      <c r="H2665" s="533">
        <v>15</v>
      </c>
    </row>
    <row r="2666" spans="1:8" ht="12" customHeight="1">
      <c r="A2666" s="331" t="s">
        <v>5654</v>
      </c>
      <c r="B2666" s="508" t="s">
        <v>5655</v>
      </c>
      <c r="C2666" s="528"/>
      <c r="D2666" s="529"/>
      <c r="E2666" s="530">
        <v>0</v>
      </c>
      <c r="F2666" s="531">
        <v>0</v>
      </c>
      <c r="G2666" s="532">
        <v>0</v>
      </c>
      <c r="H2666" s="533">
        <v>0</v>
      </c>
    </row>
    <row r="2667" spans="1:8" ht="12" customHeight="1">
      <c r="A2667" s="331" t="s">
        <v>5484</v>
      </c>
      <c r="B2667" s="508" t="s">
        <v>5485</v>
      </c>
      <c r="C2667" s="528"/>
      <c r="D2667" s="529"/>
      <c r="E2667" s="530">
        <v>0</v>
      </c>
      <c r="F2667" s="531">
        <v>0</v>
      </c>
      <c r="G2667" s="532">
        <v>0</v>
      </c>
      <c r="H2667" s="533">
        <v>0</v>
      </c>
    </row>
    <row r="2668" spans="1:8" ht="12" customHeight="1">
      <c r="A2668" s="331" t="s">
        <v>5660</v>
      </c>
      <c r="B2668" s="508" t="s">
        <v>6173</v>
      </c>
      <c r="C2668" s="528"/>
      <c r="D2668" s="529"/>
      <c r="E2668" s="530">
        <v>0</v>
      </c>
      <c r="F2668" s="531">
        <v>278</v>
      </c>
      <c r="G2668" s="532">
        <v>0</v>
      </c>
      <c r="H2668" s="533">
        <v>278</v>
      </c>
    </row>
    <row r="2669" spans="1:8" ht="12" customHeight="1">
      <c r="A2669" s="331" t="s">
        <v>5488</v>
      </c>
      <c r="B2669" s="508" t="s">
        <v>6032</v>
      </c>
      <c r="C2669" s="528"/>
      <c r="D2669" s="529"/>
      <c r="E2669" s="530">
        <v>0</v>
      </c>
      <c r="F2669" s="531">
        <v>0</v>
      </c>
      <c r="G2669" s="532">
        <v>0</v>
      </c>
      <c r="H2669" s="533">
        <v>0</v>
      </c>
    </row>
    <row r="2670" spans="1:8" ht="12" customHeight="1">
      <c r="A2670" s="331" t="s">
        <v>5490</v>
      </c>
      <c r="B2670" s="508" t="s">
        <v>5491</v>
      </c>
      <c r="C2670" s="528"/>
      <c r="D2670" s="529"/>
      <c r="E2670" s="530">
        <v>0</v>
      </c>
      <c r="F2670" s="531">
        <v>20</v>
      </c>
      <c r="G2670" s="532">
        <v>0</v>
      </c>
      <c r="H2670" s="533">
        <v>20</v>
      </c>
    </row>
    <row r="2671" spans="1:8" ht="12" customHeight="1">
      <c r="A2671" s="324" t="s">
        <v>5492</v>
      </c>
      <c r="B2671" s="325" t="s">
        <v>6666</v>
      </c>
      <c r="C2671" s="528"/>
      <c r="D2671" s="529"/>
      <c r="E2671" s="530">
        <v>0</v>
      </c>
      <c r="F2671" s="531">
        <v>167</v>
      </c>
      <c r="G2671" s="532">
        <v>0</v>
      </c>
      <c r="H2671" s="533">
        <v>167</v>
      </c>
    </row>
    <row r="2672" spans="1:8" ht="12" customHeight="1">
      <c r="A2672" s="331" t="s">
        <v>6667</v>
      </c>
      <c r="B2672" s="534" t="s">
        <v>6668</v>
      </c>
      <c r="C2672" s="528"/>
      <c r="D2672" s="529"/>
      <c r="E2672" s="530">
        <v>0</v>
      </c>
      <c r="F2672" s="531">
        <v>0</v>
      </c>
      <c r="G2672" s="532">
        <v>0</v>
      </c>
      <c r="H2672" s="533">
        <v>0</v>
      </c>
    </row>
    <row r="2673" spans="1:8" ht="12" customHeight="1">
      <c r="A2673" s="331" t="s">
        <v>5496</v>
      </c>
      <c r="B2673" s="508" t="s">
        <v>5662</v>
      </c>
      <c r="C2673" s="528"/>
      <c r="D2673" s="529"/>
      <c r="E2673" s="530">
        <v>0</v>
      </c>
      <c r="F2673" s="531">
        <v>0</v>
      </c>
      <c r="G2673" s="532">
        <v>0</v>
      </c>
      <c r="H2673" s="533">
        <v>0</v>
      </c>
    </row>
    <row r="2674" spans="1:8" ht="12" customHeight="1">
      <c r="A2674" s="331" t="s">
        <v>5500</v>
      </c>
      <c r="B2674" s="508" t="s">
        <v>5501</v>
      </c>
      <c r="C2674" s="528"/>
      <c r="D2674" s="529"/>
      <c r="E2674" s="530">
        <v>0</v>
      </c>
      <c r="F2674" s="531">
        <v>0</v>
      </c>
      <c r="G2674" s="532">
        <v>0</v>
      </c>
      <c r="H2674" s="533">
        <v>0</v>
      </c>
    </row>
    <row r="2675" spans="1:8" ht="12" customHeight="1">
      <c r="A2675" s="324" t="s">
        <v>6669</v>
      </c>
      <c r="B2675" s="325" t="s">
        <v>5503</v>
      </c>
      <c r="C2675" s="528"/>
      <c r="D2675" s="529"/>
      <c r="E2675" s="530">
        <v>0</v>
      </c>
      <c r="F2675" s="531">
        <v>0</v>
      </c>
      <c r="G2675" s="532">
        <v>0</v>
      </c>
      <c r="H2675" s="533">
        <v>0</v>
      </c>
    </row>
    <row r="2676" spans="1:8" ht="12" customHeight="1">
      <c r="A2676" s="331" t="s">
        <v>5506</v>
      </c>
      <c r="B2676" s="508" t="s">
        <v>5507</v>
      </c>
      <c r="C2676" s="528"/>
      <c r="D2676" s="529"/>
      <c r="E2676" s="530">
        <v>0</v>
      </c>
      <c r="F2676" s="531">
        <v>61</v>
      </c>
      <c r="G2676" s="532">
        <v>0</v>
      </c>
      <c r="H2676" s="533">
        <v>61</v>
      </c>
    </row>
    <row r="2677" spans="1:8" ht="12" customHeight="1">
      <c r="A2677" s="331" t="s">
        <v>6670</v>
      </c>
      <c r="B2677" s="508" t="s">
        <v>5509</v>
      </c>
      <c r="C2677" s="528"/>
      <c r="D2677" s="529"/>
      <c r="E2677" s="530">
        <v>0</v>
      </c>
      <c r="F2677" s="531">
        <v>286</v>
      </c>
      <c r="G2677" s="532">
        <v>0</v>
      </c>
      <c r="H2677" s="533">
        <v>286</v>
      </c>
    </row>
    <row r="2678" spans="1:8" ht="12" customHeight="1">
      <c r="A2678" s="331" t="s">
        <v>5668</v>
      </c>
      <c r="B2678" s="508" t="s">
        <v>5669</v>
      </c>
      <c r="C2678" s="528"/>
      <c r="D2678" s="529"/>
      <c r="E2678" s="530">
        <v>0</v>
      </c>
      <c r="F2678" s="531">
        <v>0</v>
      </c>
      <c r="G2678" s="532">
        <v>0</v>
      </c>
      <c r="H2678" s="533">
        <v>0</v>
      </c>
    </row>
    <row r="2679" spans="1:8" ht="12" customHeight="1">
      <c r="A2679" s="331" t="s">
        <v>5510</v>
      </c>
      <c r="B2679" s="508" t="s">
        <v>5511</v>
      </c>
      <c r="C2679" s="528"/>
      <c r="D2679" s="529"/>
      <c r="E2679" s="530">
        <v>0</v>
      </c>
      <c r="F2679" s="531">
        <v>90</v>
      </c>
      <c r="G2679" s="532">
        <v>0</v>
      </c>
      <c r="H2679" s="533">
        <v>90</v>
      </c>
    </row>
    <row r="2680" spans="1:8" ht="12" customHeight="1">
      <c r="A2680" s="331" t="s">
        <v>6671</v>
      </c>
      <c r="B2680" s="508" t="s">
        <v>5513</v>
      </c>
      <c r="C2680" s="528"/>
      <c r="D2680" s="529"/>
      <c r="E2680" s="530">
        <v>0</v>
      </c>
      <c r="F2680" s="531">
        <v>3887</v>
      </c>
      <c r="G2680" s="532">
        <v>0</v>
      </c>
      <c r="H2680" s="533">
        <v>3887</v>
      </c>
    </row>
    <row r="2681" spans="1:8" ht="12" customHeight="1">
      <c r="A2681" s="331" t="s">
        <v>5514</v>
      </c>
      <c r="B2681" s="508" t="s">
        <v>5515</v>
      </c>
      <c r="C2681" s="528"/>
      <c r="D2681" s="529"/>
      <c r="E2681" s="530">
        <v>0</v>
      </c>
      <c r="F2681" s="531">
        <v>2704</v>
      </c>
      <c r="G2681" s="532">
        <v>0</v>
      </c>
      <c r="H2681" s="533">
        <v>2704</v>
      </c>
    </row>
    <row r="2682" spans="1:8" ht="12" customHeight="1">
      <c r="A2682" s="331" t="s">
        <v>5516</v>
      </c>
      <c r="B2682" s="508" t="s">
        <v>5517</v>
      </c>
      <c r="C2682" s="528"/>
      <c r="D2682" s="529"/>
      <c r="E2682" s="530">
        <v>0</v>
      </c>
      <c r="F2682" s="531">
        <v>369</v>
      </c>
      <c r="G2682" s="532">
        <v>0</v>
      </c>
      <c r="H2682" s="533">
        <v>369</v>
      </c>
    </row>
    <row r="2683" spans="1:8" ht="12" customHeight="1">
      <c r="A2683" s="331" t="s">
        <v>6672</v>
      </c>
      <c r="B2683" s="508" t="s">
        <v>5519</v>
      </c>
      <c r="C2683" s="528"/>
      <c r="D2683" s="529"/>
      <c r="E2683" s="530">
        <v>0</v>
      </c>
      <c r="F2683" s="531">
        <v>175</v>
      </c>
      <c r="G2683" s="532">
        <v>0</v>
      </c>
      <c r="H2683" s="533">
        <v>175</v>
      </c>
    </row>
    <row r="2684" spans="1:8" ht="12" customHeight="1">
      <c r="A2684" s="331" t="s">
        <v>5520</v>
      </c>
      <c r="B2684" s="508" t="s">
        <v>5521</v>
      </c>
      <c r="C2684" s="528"/>
      <c r="D2684" s="529"/>
      <c r="E2684" s="530">
        <v>0</v>
      </c>
      <c r="F2684" s="531">
        <v>3476</v>
      </c>
      <c r="G2684" s="532">
        <v>0</v>
      </c>
      <c r="H2684" s="533">
        <v>3476</v>
      </c>
    </row>
    <row r="2685" spans="1:8" ht="12" customHeight="1">
      <c r="A2685" s="331" t="s">
        <v>6673</v>
      </c>
      <c r="B2685" s="508" t="s">
        <v>5523</v>
      </c>
      <c r="C2685" s="528"/>
      <c r="D2685" s="529"/>
      <c r="E2685" s="530">
        <v>0</v>
      </c>
      <c r="F2685" s="531">
        <v>4280</v>
      </c>
      <c r="G2685" s="532">
        <v>0</v>
      </c>
      <c r="H2685" s="533">
        <v>4280</v>
      </c>
    </row>
    <row r="2686" spans="1:8" ht="12" customHeight="1">
      <c r="A2686" s="331" t="s">
        <v>6674</v>
      </c>
      <c r="B2686" s="508" t="s">
        <v>5524</v>
      </c>
      <c r="C2686" s="528"/>
      <c r="D2686" s="529"/>
      <c r="E2686" s="530">
        <v>0</v>
      </c>
      <c r="F2686" s="531">
        <v>2863</v>
      </c>
      <c r="G2686" s="532">
        <v>0</v>
      </c>
      <c r="H2686" s="533">
        <v>2863</v>
      </c>
    </row>
    <row r="2687" spans="1:8" ht="12" customHeight="1">
      <c r="A2687" s="331" t="s">
        <v>5525</v>
      </c>
      <c r="B2687" s="508" t="s">
        <v>5526</v>
      </c>
      <c r="C2687" s="528"/>
      <c r="D2687" s="529"/>
      <c r="E2687" s="530">
        <v>0</v>
      </c>
      <c r="F2687" s="531">
        <v>6</v>
      </c>
      <c r="G2687" s="532">
        <v>0</v>
      </c>
      <c r="H2687" s="533">
        <v>6</v>
      </c>
    </row>
    <row r="2688" spans="1:8" ht="12" customHeight="1">
      <c r="A2688" s="331" t="s">
        <v>5527</v>
      </c>
      <c r="B2688" s="508" t="s">
        <v>5528</v>
      </c>
      <c r="C2688" s="528"/>
      <c r="D2688" s="529"/>
      <c r="E2688" s="530">
        <v>0</v>
      </c>
      <c r="F2688" s="531">
        <v>3906</v>
      </c>
      <c r="G2688" s="532">
        <v>0</v>
      </c>
      <c r="H2688" s="533">
        <v>3906</v>
      </c>
    </row>
    <row r="2689" spans="1:8" ht="12" customHeight="1">
      <c r="A2689" s="331" t="s">
        <v>5529</v>
      </c>
      <c r="B2689" s="508" t="s">
        <v>5530</v>
      </c>
      <c r="C2689" s="528"/>
      <c r="D2689" s="529"/>
      <c r="E2689" s="530">
        <v>0</v>
      </c>
      <c r="F2689" s="531">
        <v>0</v>
      </c>
      <c r="G2689" s="532">
        <v>0</v>
      </c>
      <c r="H2689" s="533">
        <v>0</v>
      </c>
    </row>
    <row r="2690" spans="1:8" ht="12" customHeight="1">
      <c r="A2690" s="331" t="s">
        <v>5531</v>
      </c>
      <c r="B2690" s="508" t="s">
        <v>5532</v>
      </c>
      <c r="C2690" s="528"/>
      <c r="D2690" s="529"/>
      <c r="E2690" s="530">
        <v>0</v>
      </c>
      <c r="F2690" s="531">
        <v>0</v>
      </c>
      <c r="G2690" s="532">
        <v>0</v>
      </c>
      <c r="H2690" s="533">
        <v>0</v>
      </c>
    </row>
    <row r="2691" spans="1:8" ht="12" customHeight="1">
      <c r="A2691" s="331" t="s">
        <v>6675</v>
      </c>
      <c r="B2691" s="508" t="s">
        <v>5536</v>
      </c>
      <c r="C2691" s="528"/>
      <c r="D2691" s="529"/>
      <c r="E2691" s="530">
        <v>0</v>
      </c>
      <c r="F2691" s="531">
        <v>708</v>
      </c>
      <c r="G2691" s="532">
        <v>0</v>
      </c>
      <c r="H2691" s="533">
        <v>708</v>
      </c>
    </row>
    <row r="2692" spans="1:8" ht="12" customHeight="1">
      <c r="A2692" s="331" t="s">
        <v>5670</v>
      </c>
      <c r="B2692" s="508" t="s">
        <v>5671</v>
      </c>
      <c r="C2692" s="528"/>
      <c r="D2692" s="529"/>
      <c r="E2692" s="530">
        <v>0</v>
      </c>
      <c r="F2692" s="531">
        <v>0</v>
      </c>
      <c r="G2692" s="532">
        <v>0</v>
      </c>
      <c r="H2692" s="533">
        <v>0</v>
      </c>
    </row>
    <row r="2693" spans="1:8" ht="12" customHeight="1">
      <c r="A2693" s="331" t="s">
        <v>5537</v>
      </c>
      <c r="B2693" s="508" t="s">
        <v>5538</v>
      </c>
      <c r="C2693" s="528"/>
      <c r="D2693" s="529"/>
      <c r="E2693" s="530">
        <v>0</v>
      </c>
      <c r="F2693" s="531">
        <v>3</v>
      </c>
      <c r="G2693" s="532">
        <v>0</v>
      </c>
      <c r="H2693" s="533">
        <v>3</v>
      </c>
    </row>
    <row r="2694" spans="1:8" ht="12" customHeight="1">
      <c r="A2694" s="331" t="s">
        <v>6038</v>
      </c>
      <c r="B2694" s="508" t="s">
        <v>6039</v>
      </c>
      <c r="C2694" s="528"/>
      <c r="D2694" s="529"/>
      <c r="E2694" s="530">
        <v>0</v>
      </c>
      <c r="F2694" s="531">
        <v>2</v>
      </c>
      <c r="G2694" s="532">
        <v>0</v>
      </c>
      <c r="H2694" s="533">
        <v>2</v>
      </c>
    </row>
    <row r="2695" spans="1:8" ht="12" customHeight="1">
      <c r="A2695" s="331" t="s">
        <v>6040</v>
      </c>
      <c r="B2695" s="508" t="s">
        <v>6174</v>
      </c>
      <c r="C2695" s="528"/>
      <c r="D2695" s="529"/>
      <c r="E2695" s="530">
        <v>0</v>
      </c>
      <c r="F2695" s="531">
        <v>0</v>
      </c>
      <c r="G2695" s="532">
        <v>0</v>
      </c>
      <c r="H2695" s="533">
        <v>0</v>
      </c>
    </row>
    <row r="2696" spans="1:8" ht="12" customHeight="1">
      <c r="A2696" s="331" t="s">
        <v>5539</v>
      </c>
      <c r="B2696" s="508" t="s">
        <v>5540</v>
      </c>
      <c r="C2696" s="528"/>
      <c r="D2696" s="529"/>
      <c r="E2696" s="530">
        <v>0</v>
      </c>
      <c r="F2696" s="531">
        <v>271</v>
      </c>
      <c r="G2696" s="532">
        <v>0</v>
      </c>
      <c r="H2696" s="533">
        <v>271</v>
      </c>
    </row>
    <row r="2697" spans="1:8" ht="12" customHeight="1">
      <c r="A2697" s="331" t="s">
        <v>6676</v>
      </c>
      <c r="B2697" s="508" t="s">
        <v>5542</v>
      </c>
      <c r="C2697" s="528"/>
      <c r="D2697" s="529"/>
      <c r="E2697" s="530">
        <v>0</v>
      </c>
      <c r="F2697" s="531">
        <v>1300</v>
      </c>
      <c r="G2697" s="532">
        <v>0</v>
      </c>
      <c r="H2697" s="533">
        <v>1300</v>
      </c>
    </row>
    <row r="2698" spans="1:8" ht="12" customHeight="1">
      <c r="A2698" s="331" t="s">
        <v>5543</v>
      </c>
      <c r="B2698" s="508" t="s">
        <v>5544</v>
      </c>
      <c r="C2698" s="528"/>
      <c r="D2698" s="529"/>
      <c r="E2698" s="530">
        <v>0</v>
      </c>
      <c r="F2698" s="531">
        <v>67</v>
      </c>
      <c r="G2698" s="532">
        <v>0</v>
      </c>
      <c r="H2698" s="533">
        <v>67</v>
      </c>
    </row>
    <row r="2699" spans="1:8" ht="12" customHeight="1">
      <c r="A2699" s="331" t="s">
        <v>5677</v>
      </c>
      <c r="B2699" s="508" t="s">
        <v>5678</v>
      </c>
      <c r="C2699" s="528"/>
      <c r="D2699" s="529"/>
      <c r="E2699" s="530">
        <v>0</v>
      </c>
      <c r="F2699" s="531">
        <v>0</v>
      </c>
      <c r="G2699" s="532">
        <v>0</v>
      </c>
      <c r="H2699" s="533">
        <v>0</v>
      </c>
    </row>
    <row r="2700" spans="1:8" ht="12" customHeight="1">
      <c r="A2700" s="331" t="s">
        <v>6677</v>
      </c>
      <c r="B2700" s="508" t="s">
        <v>5546</v>
      </c>
      <c r="C2700" s="528"/>
      <c r="D2700" s="529"/>
      <c r="E2700" s="530">
        <v>0</v>
      </c>
      <c r="F2700" s="531">
        <v>50</v>
      </c>
      <c r="G2700" s="532">
        <v>0</v>
      </c>
      <c r="H2700" s="533">
        <v>50</v>
      </c>
    </row>
    <row r="2701" spans="1:8" ht="12" customHeight="1">
      <c r="A2701" s="331" t="s">
        <v>6678</v>
      </c>
      <c r="B2701" s="508" t="s">
        <v>5548</v>
      </c>
      <c r="C2701" s="528"/>
      <c r="D2701" s="529"/>
      <c r="E2701" s="530">
        <v>0</v>
      </c>
      <c r="F2701" s="531">
        <v>471</v>
      </c>
      <c r="G2701" s="532">
        <v>0</v>
      </c>
      <c r="H2701" s="533">
        <v>471</v>
      </c>
    </row>
    <row r="2702" spans="1:8" ht="12" customHeight="1">
      <c r="A2702" s="331" t="s">
        <v>5549</v>
      </c>
      <c r="B2702" s="508" t="s">
        <v>5550</v>
      </c>
      <c r="C2702" s="528"/>
      <c r="D2702" s="529"/>
      <c r="E2702" s="530">
        <v>0</v>
      </c>
      <c r="F2702" s="531">
        <v>4961</v>
      </c>
      <c r="G2702" s="532">
        <v>0</v>
      </c>
      <c r="H2702" s="533">
        <v>4961</v>
      </c>
    </row>
    <row r="2703" spans="1:8" ht="12" customHeight="1">
      <c r="A2703" s="331" t="s">
        <v>6042</v>
      </c>
      <c r="B2703" s="508" t="s">
        <v>6043</v>
      </c>
      <c r="C2703" s="528"/>
      <c r="D2703" s="529"/>
      <c r="E2703" s="530">
        <v>0</v>
      </c>
      <c r="F2703" s="531">
        <v>0</v>
      </c>
      <c r="G2703" s="532">
        <v>0</v>
      </c>
      <c r="H2703" s="533">
        <v>0</v>
      </c>
    </row>
    <row r="2704" spans="1:8" ht="12" customHeight="1">
      <c r="A2704" s="331" t="s">
        <v>5551</v>
      </c>
      <c r="B2704" s="508" t="s">
        <v>5552</v>
      </c>
      <c r="C2704" s="528"/>
      <c r="D2704" s="529"/>
      <c r="E2704" s="530">
        <v>0</v>
      </c>
      <c r="F2704" s="531">
        <v>2</v>
      </c>
      <c r="G2704" s="532">
        <v>0</v>
      </c>
      <c r="H2704" s="533">
        <v>2</v>
      </c>
    </row>
    <row r="2705" spans="1:8" ht="12" customHeight="1">
      <c r="A2705" s="331" t="s">
        <v>5930</v>
      </c>
      <c r="B2705" s="508" t="s">
        <v>6679</v>
      </c>
      <c r="C2705" s="528"/>
      <c r="D2705" s="529"/>
      <c r="E2705" s="530">
        <v>0</v>
      </c>
      <c r="F2705" s="531">
        <v>2</v>
      </c>
      <c r="G2705" s="532">
        <v>0</v>
      </c>
      <c r="H2705" s="533">
        <v>2</v>
      </c>
    </row>
    <row r="2706" spans="1:8" ht="12" customHeight="1">
      <c r="A2706" s="331" t="s">
        <v>5553</v>
      </c>
      <c r="B2706" s="508" t="s">
        <v>5554</v>
      </c>
      <c r="C2706" s="528"/>
      <c r="D2706" s="529"/>
      <c r="E2706" s="530">
        <v>0</v>
      </c>
      <c r="F2706" s="531">
        <v>6</v>
      </c>
      <c r="G2706" s="532">
        <v>0</v>
      </c>
      <c r="H2706" s="533">
        <v>6</v>
      </c>
    </row>
    <row r="2707" spans="1:8" ht="12" customHeight="1">
      <c r="A2707" s="324" t="s">
        <v>5555</v>
      </c>
      <c r="B2707" s="323" t="s">
        <v>5556</v>
      </c>
      <c r="C2707" s="528"/>
      <c r="D2707" s="529"/>
      <c r="E2707" s="530">
        <v>0</v>
      </c>
      <c r="F2707" s="531">
        <v>7</v>
      </c>
      <c r="G2707" s="532">
        <v>0</v>
      </c>
      <c r="H2707" s="533">
        <v>7</v>
      </c>
    </row>
    <row r="2708" spans="1:8" ht="12" customHeight="1">
      <c r="A2708" s="324" t="s">
        <v>5557</v>
      </c>
      <c r="B2708" s="325" t="s">
        <v>6680</v>
      </c>
      <c r="C2708" s="528"/>
      <c r="D2708" s="529"/>
      <c r="E2708" s="530">
        <v>0</v>
      </c>
      <c r="F2708" s="531">
        <v>0</v>
      </c>
      <c r="G2708" s="532">
        <v>0</v>
      </c>
      <c r="H2708" s="533">
        <v>0</v>
      </c>
    </row>
    <row r="2709" spans="1:8" ht="12" customHeight="1">
      <c r="A2709" s="331" t="s">
        <v>5559</v>
      </c>
      <c r="B2709" s="508" t="s">
        <v>5560</v>
      </c>
      <c r="C2709" s="528"/>
      <c r="D2709" s="529"/>
      <c r="E2709" s="530">
        <v>0</v>
      </c>
      <c r="F2709" s="531">
        <v>0</v>
      </c>
      <c r="G2709" s="532">
        <v>0</v>
      </c>
      <c r="H2709" s="533">
        <v>0</v>
      </c>
    </row>
    <row r="2710" spans="1:8" ht="12" customHeight="1">
      <c r="A2710" s="331" t="s">
        <v>5561</v>
      </c>
      <c r="B2710" s="508" t="s">
        <v>6681</v>
      </c>
      <c r="C2710" s="528"/>
      <c r="D2710" s="529"/>
      <c r="E2710" s="530">
        <v>0</v>
      </c>
      <c r="F2710" s="531">
        <v>0</v>
      </c>
      <c r="G2710" s="532">
        <v>0</v>
      </c>
      <c r="H2710" s="533">
        <v>0</v>
      </c>
    </row>
    <row r="2711" spans="1:8" ht="12" customHeight="1">
      <c r="A2711" s="331" t="s">
        <v>5565</v>
      </c>
      <c r="B2711" s="508" t="s">
        <v>5566</v>
      </c>
      <c r="C2711" s="528"/>
      <c r="D2711" s="529"/>
      <c r="E2711" s="530">
        <v>0</v>
      </c>
      <c r="F2711" s="531">
        <v>140</v>
      </c>
      <c r="G2711" s="532">
        <v>0</v>
      </c>
      <c r="H2711" s="533">
        <v>140</v>
      </c>
    </row>
    <row r="2712" spans="1:8" ht="12" customHeight="1">
      <c r="A2712" s="331" t="s">
        <v>5567</v>
      </c>
      <c r="B2712" s="508" t="s">
        <v>6682</v>
      </c>
      <c r="C2712" s="528"/>
      <c r="D2712" s="529"/>
      <c r="E2712" s="530">
        <v>0</v>
      </c>
      <c r="F2712" s="531">
        <v>34</v>
      </c>
      <c r="G2712" s="532">
        <v>0</v>
      </c>
      <c r="H2712" s="533">
        <v>34</v>
      </c>
    </row>
    <row r="2713" spans="1:8" ht="12" customHeight="1">
      <c r="A2713" s="331" t="s">
        <v>6683</v>
      </c>
      <c r="B2713" s="508" t="s">
        <v>5570</v>
      </c>
      <c r="C2713" s="528"/>
      <c r="D2713" s="529"/>
      <c r="E2713" s="530">
        <v>0</v>
      </c>
      <c r="F2713" s="531">
        <v>0</v>
      </c>
      <c r="G2713" s="532">
        <v>0</v>
      </c>
      <c r="H2713" s="533">
        <v>0</v>
      </c>
    </row>
    <row r="2714" spans="1:8" ht="12" customHeight="1">
      <c r="A2714" s="331" t="s">
        <v>6684</v>
      </c>
      <c r="B2714" s="508" t="s">
        <v>5572</v>
      </c>
      <c r="C2714" s="528"/>
      <c r="D2714" s="529"/>
      <c r="E2714" s="530">
        <v>0</v>
      </c>
      <c r="F2714" s="531">
        <v>587</v>
      </c>
      <c r="G2714" s="532">
        <v>0</v>
      </c>
      <c r="H2714" s="533">
        <v>587</v>
      </c>
    </row>
    <row r="2715" spans="1:8" ht="12" customHeight="1">
      <c r="A2715" s="331" t="s">
        <v>6685</v>
      </c>
      <c r="B2715" s="508" t="s">
        <v>6686</v>
      </c>
      <c r="C2715" s="528"/>
      <c r="D2715" s="529"/>
      <c r="E2715" s="530">
        <v>0</v>
      </c>
      <c r="F2715" s="531">
        <v>2153</v>
      </c>
      <c r="G2715" s="532">
        <v>0</v>
      </c>
      <c r="H2715" s="533">
        <v>2153</v>
      </c>
    </row>
    <row r="2716" spans="1:8" ht="12" customHeight="1">
      <c r="A2716" s="324" t="s">
        <v>1832</v>
      </c>
      <c r="B2716" s="325" t="s">
        <v>1833</v>
      </c>
      <c r="C2716" s="528"/>
      <c r="D2716" s="529"/>
      <c r="E2716" s="530">
        <v>0</v>
      </c>
      <c r="F2716" s="531">
        <v>0</v>
      </c>
      <c r="G2716" s="532">
        <v>0</v>
      </c>
      <c r="H2716" s="533">
        <v>0</v>
      </c>
    </row>
    <row r="2717" spans="1:8" ht="12" customHeight="1">
      <c r="A2717" s="331" t="s">
        <v>5575</v>
      </c>
      <c r="B2717" s="508" t="s">
        <v>5576</v>
      </c>
      <c r="C2717" s="528"/>
      <c r="D2717" s="529"/>
      <c r="E2717" s="530">
        <v>0</v>
      </c>
      <c r="F2717" s="531">
        <v>607</v>
      </c>
      <c r="G2717" s="532">
        <v>0</v>
      </c>
      <c r="H2717" s="533">
        <v>607</v>
      </c>
    </row>
    <row r="2718" spans="1:8" ht="12" customHeight="1">
      <c r="A2718" s="331" t="s">
        <v>6687</v>
      </c>
      <c r="B2718" s="508" t="s">
        <v>5688</v>
      </c>
      <c r="C2718" s="528"/>
      <c r="D2718" s="529"/>
      <c r="E2718" s="530">
        <v>0</v>
      </c>
      <c r="F2718" s="531">
        <v>5</v>
      </c>
      <c r="G2718" s="532">
        <v>0</v>
      </c>
      <c r="H2718" s="533">
        <v>5</v>
      </c>
    </row>
    <row r="2719" spans="1:8" ht="12" customHeight="1">
      <c r="A2719" s="331" t="s">
        <v>1879</v>
      </c>
      <c r="B2719" s="508" t="s">
        <v>5937</v>
      </c>
      <c r="C2719" s="528"/>
      <c r="D2719" s="529"/>
      <c r="E2719" s="530">
        <v>0</v>
      </c>
      <c r="F2719" s="531">
        <v>309</v>
      </c>
      <c r="G2719" s="532">
        <v>0</v>
      </c>
      <c r="H2719" s="533">
        <v>309</v>
      </c>
    </row>
    <row r="2720" spans="1:8" ht="12" customHeight="1">
      <c r="A2720" s="331" t="s">
        <v>1880</v>
      </c>
      <c r="B2720" s="508" t="s">
        <v>5938</v>
      </c>
      <c r="C2720" s="528"/>
      <c r="D2720" s="529"/>
      <c r="E2720" s="530">
        <v>0</v>
      </c>
      <c r="F2720" s="531">
        <v>309</v>
      </c>
      <c r="G2720" s="532">
        <v>0</v>
      </c>
      <c r="H2720" s="533">
        <v>309</v>
      </c>
    </row>
    <row r="2721" spans="1:8" ht="12" customHeight="1">
      <c r="A2721" s="331" t="s">
        <v>6542</v>
      </c>
      <c r="B2721" s="508" t="s">
        <v>6688</v>
      </c>
      <c r="C2721" s="528"/>
      <c r="D2721" s="529"/>
      <c r="E2721" s="530">
        <v>0</v>
      </c>
      <c r="F2721" s="531">
        <v>0</v>
      </c>
      <c r="G2721" s="532">
        <v>0</v>
      </c>
      <c r="H2721" s="533">
        <v>0</v>
      </c>
    </row>
    <row r="2722" spans="1:8" ht="12" customHeight="1" thickBot="1">
      <c r="A2722" s="331" t="s">
        <v>6689</v>
      </c>
      <c r="B2722" s="508" t="s">
        <v>6690</v>
      </c>
      <c r="C2722" s="528"/>
      <c r="D2722" s="529"/>
      <c r="E2722" s="530">
        <v>0</v>
      </c>
      <c r="F2722" s="531">
        <v>0</v>
      </c>
      <c r="G2722" s="532">
        <v>0</v>
      </c>
      <c r="H2722" s="533">
        <v>0</v>
      </c>
    </row>
    <row r="2723" spans="1:8" ht="15.75" customHeight="1" thickBot="1">
      <c r="A2723" s="629"/>
      <c r="B2723" s="630" t="s">
        <v>6691</v>
      </c>
      <c r="C2723" s="631"/>
      <c r="D2723" s="632"/>
      <c r="E2723" s="631">
        <v>0</v>
      </c>
      <c r="F2723" s="787">
        <v>52952</v>
      </c>
      <c r="G2723" s="631">
        <v>0</v>
      </c>
      <c r="H2723" s="787">
        <v>52952</v>
      </c>
    </row>
    <row r="2724" spans="1:8" ht="15.75" customHeight="1" thickBot="1">
      <c r="A2724" s="2076" t="s">
        <v>6692</v>
      </c>
      <c r="B2724" s="2077"/>
      <c r="C2724" s="2077"/>
      <c r="D2724" s="2077"/>
      <c r="E2724" s="2077"/>
      <c r="F2724" s="2077"/>
      <c r="G2724" s="2077"/>
      <c r="H2724" s="2078"/>
    </row>
    <row r="2725" spans="1:8" ht="13.5" customHeight="1">
      <c r="A2725" s="535">
        <v>243016</v>
      </c>
      <c r="B2725" s="438" t="s">
        <v>5835</v>
      </c>
      <c r="C2725" s="528"/>
      <c r="D2725" s="529"/>
      <c r="E2725" s="530">
        <v>0</v>
      </c>
      <c r="F2725" s="531">
        <v>0</v>
      </c>
      <c r="G2725" s="532">
        <f>C2725+E2725</f>
        <v>0</v>
      </c>
      <c r="H2725" s="533">
        <v>0</v>
      </c>
    </row>
    <row r="2726" spans="1:8" ht="13.5" customHeight="1">
      <c r="A2726" s="535">
        <v>260076</v>
      </c>
      <c r="B2726" s="438" t="s">
        <v>5583</v>
      </c>
      <c r="C2726" s="528"/>
      <c r="D2726" s="529"/>
      <c r="E2726" s="530">
        <v>0</v>
      </c>
      <c r="F2726" s="531">
        <v>0</v>
      </c>
      <c r="G2726" s="532">
        <f t="shared" ref="G2726:G2788" si="49">C2726+E2726</f>
        <v>0</v>
      </c>
      <c r="H2726" s="533">
        <v>0</v>
      </c>
    </row>
    <row r="2727" spans="1:8" ht="13.5" customHeight="1">
      <c r="A2727" s="535" t="s">
        <v>5587</v>
      </c>
      <c r="B2727" s="438" t="s">
        <v>5588</v>
      </c>
      <c r="C2727" s="528"/>
      <c r="D2727" s="529"/>
      <c r="E2727" s="530">
        <v>0</v>
      </c>
      <c r="F2727" s="531">
        <v>0</v>
      </c>
      <c r="G2727" s="532">
        <f t="shared" si="49"/>
        <v>0</v>
      </c>
      <c r="H2727" s="533">
        <v>0</v>
      </c>
    </row>
    <row r="2728" spans="1:8" ht="13.5" customHeight="1">
      <c r="A2728" s="535" t="s">
        <v>5714</v>
      </c>
      <c r="B2728" s="438" t="s">
        <v>5590</v>
      </c>
      <c r="C2728" s="528"/>
      <c r="D2728" s="529"/>
      <c r="E2728" s="530">
        <v>0</v>
      </c>
      <c r="F2728" s="531">
        <v>0</v>
      </c>
      <c r="G2728" s="532">
        <f t="shared" si="49"/>
        <v>0</v>
      </c>
      <c r="H2728" s="533">
        <v>0</v>
      </c>
    </row>
    <row r="2729" spans="1:8" ht="13.5" customHeight="1">
      <c r="A2729" s="535" t="s">
        <v>5375</v>
      </c>
      <c r="B2729" s="438" t="s">
        <v>5376</v>
      </c>
      <c r="C2729" s="528"/>
      <c r="D2729" s="529"/>
      <c r="E2729" s="530">
        <v>0</v>
      </c>
      <c r="F2729" s="531">
        <v>0</v>
      </c>
      <c r="G2729" s="532">
        <f t="shared" si="49"/>
        <v>0</v>
      </c>
      <c r="H2729" s="533">
        <v>0</v>
      </c>
    </row>
    <row r="2730" spans="1:8" ht="13.5" customHeight="1">
      <c r="A2730" s="535" t="s">
        <v>6614</v>
      </c>
      <c r="B2730" s="438" t="s">
        <v>5378</v>
      </c>
      <c r="C2730" s="528"/>
      <c r="D2730" s="529"/>
      <c r="E2730" s="530">
        <v>0</v>
      </c>
      <c r="F2730" s="531">
        <v>44</v>
      </c>
      <c r="G2730" s="532">
        <f t="shared" si="49"/>
        <v>0</v>
      </c>
      <c r="H2730" s="533">
        <v>44</v>
      </c>
    </row>
    <row r="2731" spans="1:8" ht="13.5" customHeight="1">
      <c r="A2731" s="535" t="s">
        <v>6693</v>
      </c>
      <c r="B2731" s="438" t="s">
        <v>5842</v>
      </c>
      <c r="C2731" s="528"/>
      <c r="D2731" s="529"/>
      <c r="E2731" s="530">
        <v>0</v>
      </c>
      <c r="F2731" s="531">
        <v>0</v>
      </c>
      <c r="G2731" s="532">
        <f t="shared" si="49"/>
        <v>0</v>
      </c>
      <c r="H2731" s="533">
        <v>0</v>
      </c>
    </row>
    <row r="2732" spans="1:8" ht="13.5" customHeight="1">
      <c r="A2732" s="535" t="s">
        <v>6694</v>
      </c>
      <c r="B2732" s="438" t="s">
        <v>5844</v>
      </c>
      <c r="C2732" s="528"/>
      <c r="D2732" s="529"/>
      <c r="E2732" s="530">
        <v>0</v>
      </c>
      <c r="F2732" s="531">
        <v>0</v>
      </c>
      <c r="G2732" s="532">
        <f t="shared" si="49"/>
        <v>0</v>
      </c>
      <c r="H2732" s="533">
        <v>0</v>
      </c>
    </row>
    <row r="2733" spans="1:8" ht="13.5" customHeight="1">
      <c r="A2733" s="535" t="s">
        <v>6695</v>
      </c>
      <c r="B2733" s="438" t="s">
        <v>5846</v>
      </c>
      <c r="C2733" s="528"/>
      <c r="D2733" s="529"/>
      <c r="E2733" s="530">
        <v>0</v>
      </c>
      <c r="F2733" s="531">
        <v>0</v>
      </c>
      <c r="G2733" s="532">
        <f t="shared" si="49"/>
        <v>0</v>
      </c>
      <c r="H2733" s="533">
        <v>0</v>
      </c>
    </row>
    <row r="2734" spans="1:8" ht="13.5" customHeight="1">
      <c r="A2734" s="535" t="s">
        <v>6696</v>
      </c>
      <c r="B2734" s="438" t="s">
        <v>6697</v>
      </c>
      <c r="C2734" s="528"/>
      <c r="D2734" s="529"/>
      <c r="E2734" s="530">
        <v>0</v>
      </c>
      <c r="F2734" s="531">
        <v>0</v>
      </c>
      <c r="G2734" s="532">
        <f t="shared" si="49"/>
        <v>0</v>
      </c>
      <c r="H2734" s="533">
        <v>0</v>
      </c>
    </row>
    <row r="2735" spans="1:8" ht="13.5" customHeight="1">
      <c r="A2735" s="535" t="s">
        <v>5849</v>
      </c>
      <c r="B2735" s="438" t="s">
        <v>5850</v>
      </c>
      <c r="C2735" s="528"/>
      <c r="D2735" s="529"/>
      <c r="E2735" s="530">
        <v>0</v>
      </c>
      <c r="F2735" s="531">
        <v>0</v>
      </c>
      <c r="G2735" s="532">
        <f t="shared" si="49"/>
        <v>0</v>
      </c>
      <c r="H2735" s="533">
        <v>0</v>
      </c>
    </row>
    <row r="2736" spans="1:8" ht="13.5" customHeight="1">
      <c r="A2736" s="535" t="s">
        <v>5851</v>
      </c>
      <c r="B2736" s="438" t="s">
        <v>6618</v>
      </c>
      <c r="C2736" s="528"/>
      <c r="D2736" s="529"/>
      <c r="E2736" s="530">
        <v>0</v>
      </c>
      <c r="F2736" s="531">
        <v>6</v>
      </c>
      <c r="G2736" s="532">
        <f t="shared" si="49"/>
        <v>0</v>
      </c>
      <c r="H2736" s="533">
        <v>6</v>
      </c>
    </row>
    <row r="2737" spans="1:8" ht="13.5" customHeight="1">
      <c r="A2737" s="535" t="s">
        <v>5961</v>
      </c>
      <c r="B2737" s="438" t="s">
        <v>5382</v>
      </c>
      <c r="C2737" s="528"/>
      <c r="D2737" s="529"/>
      <c r="E2737" s="530">
        <v>0</v>
      </c>
      <c r="F2737" s="531">
        <v>0</v>
      </c>
      <c r="G2737" s="532">
        <f t="shared" si="49"/>
        <v>0</v>
      </c>
      <c r="H2737" s="533">
        <v>0</v>
      </c>
    </row>
    <row r="2738" spans="1:8" ht="13.5" customHeight="1">
      <c r="A2738" s="535" t="s">
        <v>6698</v>
      </c>
      <c r="B2738" s="438" t="s">
        <v>5386</v>
      </c>
      <c r="C2738" s="528"/>
      <c r="D2738" s="529"/>
      <c r="E2738" s="530">
        <v>14</v>
      </c>
      <c r="F2738" s="531">
        <v>108</v>
      </c>
      <c r="G2738" s="532">
        <f t="shared" si="49"/>
        <v>14</v>
      </c>
      <c r="H2738" s="533">
        <v>108</v>
      </c>
    </row>
    <row r="2739" spans="1:8" ht="13.5" customHeight="1">
      <c r="A2739" s="535" t="s">
        <v>5599</v>
      </c>
      <c r="B2739" s="438" t="s">
        <v>5600</v>
      </c>
      <c r="C2739" s="528"/>
      <c r="D2739" s="529"/>
      <c r="E2739" s="530">
        <v>0</v>
      </c>
      <c r="F2739" s="531">
        <v>0</v>
      </c>
      <c r="G2739" s="532">
        <f t="shared" si="49"/>
        <v>0</v>
      </c>
      <c r="H2739" s="533">
        <v>0</v>
      </c>
    </row>
    <row r="2740" spans="1:8" ht="13.5" customHeight="1">
      <c r="A2740" s="535" t="s">
        <v>5387</v>
      </c>
      <c r="B2740" s="438" t="s">
        <v>6622</v>
      </c>
      <c r="C2740" s="528"/>
      <c r="D2740" s="529"/>
      <c r="E2740" s="530">
        <v>0</v>
      </c>
      <c r="F2740" s="531">
        <v>0</v>
      </c>
      <c r="G2740" s="532">
        <f t="shared" si="49"/>
        <v>0</v>
      </c>
      <c r="H2740" s="533">
        <v>0</v>
      </c>
    </row>
    <row r="2741" spans="1:8" ht="13.5" customHeight="1">
      <c r="A2741" s="535" t="s">
        <v>6699</v>
      </c>
      <c r="B2741" s="438" t="s">
        <v>5858</v>
      </c>
      <c r="C2741" s="528"/>
      <c r="D2741" s="529"/>
      <c r="E2741" s="530">
        <v>1</v>
      </c>
      <c r="F2741" s="531">
        <v>52</v>
      </c>
      <c r="G2741" s="532">
        <f t="shared" si="49"/>
        <v>1</v>
      </c>
      <c r="H2741" s="533">
        <v>52</v>
      </c>
    </row>
    <row r="2742" spans="1:8" ht="13.5" customHeight="1">
      <c r="A2742" s="535" t="s">
        <v>6700</v>
      </c>
      <c r="B2742" s="438" t="s">
        <v>6701</v>
      </c>
      <c r="C2742" s="528"/>
      <c r="D2742" s="529"/>
      <c r="E2742" s="530">
        <v>1</v>
      </c>
      <c r="F2742" s="531">
        <v>0</v>
      </c>
      <c r="G2742" s="532">
        <f t="shared" si="49"/>
        <v>1</v>
      </c>
      <c r="H2742" s="533">
        <v>0</v>
      </c>
    </row>
    <row r="2743" spans="1:8" ht="13.5" customHeight="1">
      <c r="A2743" s="535" t="s">
        <v>6702</v>
      </c>
      <c r="B2743" s="438" t="s">
        <v>5394</v>
      </c>
      <c r="C2743" s="528"/>
      <c r="D2743" s="529"/>
      <c r="E2743" s="530">
        <v>3</v>
      </c>
      <c r="F2743" s="531">
        <v>63</v>
      </c>
      <c r="G2743" s="532">
        <f t="shared" si="49"/>
        <v>3</v>
      </c>
      <c r="H2743" s="533">
        <v>63</v>
      </c>
    </row>
    <row r="2744" spans="1:8" ht="13.5" customHeight="1">
      <c r="A2744" s="535" t="s">
        <v>5406</v>
      </c>
      <c r="B2744" s="438" t="s">
        <v>5870</v>
      </c>
      <c r="C2744" s="528"/>
      <c r="D2744" s="529"/>
      <c r="E2744" s="530">
        <v>1</v>
      </c>
      <c r="F2744" s="531">
        <v>2</v>
      </c>
      <c r="G2744" s="532">
        <f t="shared" si="49"/>
        <v>1</v>
      </c>
      <c r="H2744" s="533">
        <v>2</v>
      </c>
    </row>
    <row r="2745" spans="1:8" ht="13.5" customHeight="1">
      <c r="A2745" s="535" t="s">
        <v>6703</v>
      </c>
      <c r="B2745" s="438" t="s">
        <v>6704</v>
      </c>
      <c r="C2745" s="528"/>
      <c r="D2745" s="529"/>
      <c r="E2745" s="530">
        <v>0</v>
      </c>
      <c r="F2745" s="531">
        <v>2</v>
      </c>
      <c r="G2745" s="532">
        <f t="shared" si="49"/>
        <v>0</v>
      </c>
      <c r="H2745" s="533">
        <v>2</v>
      </c>
    </row>
    <row r="2746" spans="1:8" ht="13.5" customHeight="1">
      <c r="A2746" s="535" t="s">
        <v>3081</v>
      </c>
      <c r="B2746" s="438" t="s">
        <v>3082</v>
      </c>
      <c r="C2746" s="528"/>
      <c r="D2746" s="529"/>
      <c r="E2746" s="530">
        <v>0</v>
      </c>
      <c r="F2746" s="531">
        <v>0</v>
      </c>
      <c r="G2746" s="532">
        <f t="shared" si="49"/>
        <v>0</v>
      </c>
      <c r="H2746" s="533">
        <v>0</v>
      </c>
    </row>
    <row r="2747" spans="1:8" ht="13.5" customHeight="1">
      <c r="A2747" s="535" t="s">
        <v>6705</v>
      </c>
      <c r="B2747" s="438" t="s">
        <v>5416</v>
      </c>
      <c r="C2747" s="528"/>
      <c r="D2747" s="529"/>
      <c r="E2747" s="530">
        <v>1</v>
      </c>
      <c r="F2747" s="531">
        <v>75</v>
      </c>
      <c r="G2747" s="532">
        <f t="shared" si="49"/>
        <v>1</v>
      </c>
      <c r="H2747" s="533">
        <v>75</v>
      </c>
    </row>
    <row r="2748" spans="1:8" ht="13.5" customHeight="1">
      <c r="A2748" s="535" t="s">
        <v>5875</v>
      </c>
      <c r="B2748" s="438" t="s">
        <v>5876</v>
      </c>
      <c r="C2748" s="528"/>
      <c r="D2748" s="529"/>
      <c r="E2748" s="530">
        <v>0</v>
      </c>
      <c r="F2748" s="531">
        <v>0</v>
      </c>
      <c r="G2748" s="532">
        <f t="shared" si="49"/>
        <v>0</v>
      </c>
      <c r="H2748" s="533">
        <v>0</v>
      </c>
    </row>
    <row r="2749" spans="1:8" ht="13.5" customHeight="1">
      <c r="A2749" s="484" t="s">
        <v>5881</v>
      </c>
      <c r="B2749" s="325" t="s">
        <v>5882</v>
      </c>
      <c r="C2749" s="528"/>
      <c r="D2749" s="529"/>
      <c r="E2749" s="530">
        <v>0</v>
      </c>
      <c r="F2749" s="531">
        <v>4</v>
      </c>
      <c r="G2749" s="532">
        <f t="shared" si="49"/>
        <v>0</v>
      </c>
      <c r="H2749" s="533">
        <v>4</v>
      </c>
    </row>
    <row r="2750" spans="1:8" ht="13.5" customHeight="1">
      <c r="A2750" s="484" t="s">
        <v>5883</v>
      </c>
      <c r="B2750" s="325" t="s">
        <v>5884</v>
      </c>
      <c r="C2750" s="528"/>
      <c r="D2750" s="529"/>
      <c r="E2750" s="530">
        <v>0</v>
      </c>
      <c r="F2750" s="531">
        <v>0</v>
      </c>
      <c r="G2750" s="532">
        <f t="shared" si="49"/>
        <v>0</v>
      </c>
      <c r="H2750" s="533">
        <v>0</v>
      </c>
    </row>
    <row r="2751" spans="1:8" ht="13.5" customHeight="1">
      <c r="A2751" s="484" t="s">
        <v>6706</v>
      </c>
      <c r="B2751" s="325" t="s">
        <v>5886</v>
      </c>
      <c r="C2751" s="528"/>
      <c r="D2751" s="529"/>
      <c r="E2751" s="530">
        <v>0</v>
      </c>
      <c r="F2751" s="531">
        <v>4</v>
      </c>
      <c r="G2751" s="532">
        <f t="shared" si="49"/>
        <v>0</v>
      </c>
      <c r="H2751" s="533">
        <v>4</v>
      </c>
    </row>
    <row r="2752" spans="1:8" ht="13.5" customHeight="1">
      <c r="A2752" s="484" t="s">
        <v>6707</v>
      </c>
      <c r="B2752" s="325" t="s">
        <v>5904</v>
      </c>
      <c r="C2752" s="528"/>
      <c r="D2752" s="529"/>
      <c r="E2752" s="530">
        <v>0</v>
      </c>
      <c r="F2752" s="531">
        <v>0</v>
      </c>
      <c r="G2752" s="532">
        <f t="shared" si="49"/>
        <v>0</v>
      </c>
      <c r="H2752" s="533">
        <v>0</v>
      </c>
    </row>
    <row r="2753" spans="1:8" ht="13.5" customHeight="1">
      <c r="A2753" s="484" t="s">
        <v>6641</v>
      </c>
      <c r="B2753" s="325" t="s">
        <v>5423</v>
      </c>
      <c r="C2753" s="528"/>
      <c r="D2753" s="529"/>
      <c r="E2753" s="530">
        <v>0</v>
      </c>
      <c r="F2753" s="531">
        <v>0</v>
      </c>
      <c r="G2753" s="532">
        <f t="shared" si="49"/>
        <v>0</v>
      </c>
      <c r="H2753" s="533">
        <v>0</v>
      </c>
    </row>
    <row r="2754" spans="1:8" ht="13.5" customHeight="1">
      <c r="A2754" s="484" t="s">
        <v>5905</v>
      </c>
      <c r="B2754" s="325" t="s">
        <v>5762</v>
      </c>
      <c r="C2754" s="528"/>
      <c r="D2754" s="529"/>
      <c r="E2754" s="530">
        <v>0</v>
      </c>
      <c r="F2754" s="531">
        <v>0</v>
      </c>
      <c r="G2754" s="532">
        <f t="shared" si="49"/>
        <v>0</v>
      </c>
      <c r="H2754" s="533">
        <v>0</v>
      </c>
    </row>
    <row r="2755" spans="1:8" ht="13.5" customHeight="1">
      <c r="A2755" s="484" t="s">
        <v>6645</v>
      </c>
      <c r="B2755" s="325" t="s">
        <v>6646</v>
      </c>
      <c r="C2755" s="528"/>
      <c r="D2755" s="529"/>
      <c r="E2755" s="530">
        <v>0</v>
      </c>
      <c r="F2755" s="531">
        <v>4</v>
      </c>
      <c r="G2755" s="532">
        <f t="shared" si="49"/>
        <v>0</v>
      </c>
      <c r="H2755" s="533">
        <v>4</v>
      </c>
    </row>
    <row r="2756" spans="1:8" ht="13.5" customHeight="1">
      <c r="A2756" s="484" t="s">
        <v>5434</v>
      </c>
      <c r="B2756" s="325" t="s">
        <v>5623</v>
      </c>
      <c r="C2756" s="528"/>
      <c r="D2756" s="529"/>
      <c r="E2756" s="530">
        <v>0</v>
      </c>
      <c r="F2756" s="531">
        <v>0</v>
      </c>
      <c r="G2756" s="532">
        <f t="shared" si="49"/>
        <v>0</v>
      </c>
      <c r="H2756" s="533">
        <v>0</v>
      </c>
    </row>
    <row r="2757" spans="1:8" ht="13.5" customHeight="1">
      <c r="A2757" s="484" t="s">
        <v>3112</v>
      </c>
      <c r="B2757" s="325" t="s">
        <v>6161</v>
      </c>
      <c r="C2757" s="528"/>
      <c r="D2757" s="529"/>
      <c r="E2757" s="530">
        <v>3</v>
      </c>
      <c r="F2757" s="531">
        <v>51</v>
      </c>
      <c r="G2757" s="532">
        <f t="shared" si="49"/>
        <v>3</v>
      </c>
      <c r="H2757" s="533">
        <v>51</v>
      </c>
    </row>
    <row r="2758" spans="1:8" ht="13.5" customHeight="1">
      <c r="A2758" s="484" t="s">
        <v>6708</v>
      </c>
      <c r="B2758" s="325" t="s">
        <v>5906</v>
      </c>
      <c r="C2758" s="528"/>
      <c r="D2758" s="529"/>
      <c r="E2758" s="530">
        <v>0</v>
      </c>
      <c r="F2758" s="531">
        <v>0</v>
      </c>
      <c r="G2758" s="532">
        <f t="shared" si="49"/>
        <v>0</v>
      </c>
      <c r="H2758" s="533">
        <v>0</v>
      </c>
    </row>
    <row r="2759" spans="1:8" ht="13.5" customHeight="1">
      <c r="A2759" s="484" t="s">
        <v>6709</v>
      </c>
      <c r="B2759" s="325" t="s">
        <v>5439</v>
      </c>
      <c r="C2759" s="528"/>
      <c r="D2759" s="529"/>
      <c r="E2759" s="530">
        <v>0</v>
      </c>
      <c r="F2759" s="531">
        <v>19</v>
      </c>
      <c r="G2759" s="532">
        <f t="shared" si="49"/>
        <v>0</v>
      </c>
      <c r="H2759" s="533">
        <v>19</v>
      </c>
    </row>
    <row r="2760" spans="1:8" ht="13.5" customHeight="1">
      <c r="A2760" s="536" t="s">
        <v>5440</v>
      </c>
      <c r="B2760" s="537" t="s">
        <v>5772</v>
      </c>
      <c r="C2760" s="528"/>
      <c r="D2760" s="529"/>
      <c r="E2760" s="530">
        <v>0</v>
      </c>
      <c r="F2760" s="531">
        <v>3</v>
      </c>
      <c r="G2760" s="532">
        <f t="shared" si="49"/>
        <v>0</v>
      </c>
      <c r="H2760" s="533">
        <v>3</v>
      </c>
    </row>
    <row r="2761" spans="1:8" ht="13.5" customHeight="1">
      <c r="A2761" s="484" t="s">
        <v>6710</v>
      </c>
      <c r="B2761" s="325" t="s">
        <v>5916</v>
      </c>
      <c r="C2761" s="528"/>
      <c r="D2761" s="529"/>
      <c r="E2761" s="530">
        <v>0</v>
      </c>
      <c r="F2761" s="531">
        <v>0</v>
      </c>
      <c r="G2761" s="532">
        <f t="shared" si="49"/>
        <v>0</v>
      </c>
      <c r="H2761" s="533">
        <v>0</v>
      </c>
    </row>
    <row r="2762" spans="1:8" ht="13.5" customHeight="1">
      <c r="A2762" s="484" t="s">
        <v>6711</v>
      </c>
      <c r="B2762" s="325" t="s">
        <v>5918</v>
      </c>
      <c r="C2762" s="528"/>
      <c r="D2762" s="529"/>
      <c r="E2762" s="530">
        <v>0</v>
      </c>
      <c r="F2762" s="531">
        <v>0</v>
      </c>
      <c r="G2762" s="532">
        <f t="shared" si="49"/>
        <v>0</v>
      </c>
      <c r="H2762" s="533">
        <v>0</v>
      </c>
    </row>
    <row r="2763" spans="1:8" ht="13.5" customHeight="1">
      <c r="A2763" s="484" t="s">
        <v>5921</v>
      </c>
      <c r="B2763" s="325" t="s">
        <v>5922</v>
      </c>
      <c r="C2763" s="528"/>
      <c r="D2763" s="529"/>
      <c r="E2763" s="530">
        <v>0</v>
      </c>
      <c r="F2763" s="531">
        <v>0</v>
      </c>
      <c r="G2763" s="532">
        <f t="shared" si="49"/>
        <v>0</v>
      </c>
      <c r="H2763" s="533">
        <v>0</v>
      </c>
    </row>
    <row r="2764" spans="1:8" ht="13.5" customHeight="1">
      <c r="A2764" s="484" t="s">
        <v>6652</v>
      </c>
      <c r="B2764" s="325" t="s">
        <v>6653</v>
      </c>
      <c r="C2764" s="528"/>
      <c r="D2764" s="529"/>
      <c r="E2764" s="530">
        <v>0</v>
      </c>
      <c r="F2764" s="531">
        <v>0</v>
      </c>
      <c r="G2764" s="532">
        <f t="shared" si="49"/>
        <v>0</v>
      </c>
      <c r="H2764" s="533">
        <v>0</v>
      </c>
    </row>
    <row r="2765" spans="1:8" ht="13.5" customHeight="1">
      <c r="A2765" s="484" t="s">
        <v>6662</v>
      </c>
      <c r="B2765" s="325" t="s">
        <v>5647</v>
      </c>
      <c r="C2765" s="528"/>
      <c r="D2765" s="529"/>
      <c r="E2765" s="530">
        <v>4</v>
      </c>
      <c r="F2765" s="531">
        <v>109</v>
      </c>
      <c r="G2765" s="532">
        <f t="shared" si="49"/>
        <v>4</v>
      </c>
      <c r="H2765" s="533">
        <v>109</v>
      </c>
    </row>
    <row r="2766" spans="1:8" ht="13.5" customHeight="1">
      <c r="A2766" s="484" t="s">
        <v>6712</v>
      </c>
      <c r="B2766" s="325" t="s">
        <v>5925</v>
      </c>
      <c r="C2766" s="528"/>
      <c r="D2766" s="529"/>
      <c r="E2766" s="530">
        <v>0</v>
      </c>
      <c r="F2766" s="531">
        <v>0</v>
      </c>
      <c r="G2766" s="532">
        <f t="shared" si="49"/>
        <v>0</v>
      </c>
      <c r="H2766" s="533">
        <v>0</v>
      </c>
    </row>
    <row r="2767" spans="1:8" ht="13.5" customHeight="1">
      <c r="A2767" s="484" t="s">
        <v>5486</v>
      </c>
      <c r="B2767" s="325" t="s">
        <v>6173</v>
      </c>
      <c r="C2767" s="528"/>
      <c r="D2767" s="529"/>
      <c r="E2767" s="530">
        <v>0</v>
      </c>
      <c r="F2767" s="531">
        <v>0</v>
      </c>
      <c r="G2767" s="532">
        <f t="shared" si="49"/>
        <v>0</v>
      </c>
      <c r="H2767" s="533">
        <v>0</v>
      </c>
    </row>
    <row r="2768" spans="1:8" ht="13.5" customHeight="1">
      <c r="A2768" s="484" t="s">
        <v>6667</v>
      </c>
      <c r="B2768" s="325" t="s">
        <v>6668</v>
      </c>
      <c r="C2768" s="528"/>
      <c r="D2768" s="529"/>
      <c r="E2768" s="530">
        <v>0</v>
      </c>
      <c r="F2768" s="531">
        <v>0</v>
      </c>
      <c r="G2768" s="532">
        <f t="shared" si="49"/>
        <v>0</v>
      </c>
      <c r="H2768" s="533">
        <v>0</v>
      </c>
    </row>
    <row r="2769" spans="1:8" ht="13.5" customHeight="1">
      <c r="A2769" s="484" t="s">
        <v>5500</v>
      </c>
      <c r="B2769" s="325" t="s">
        <v>5501</v>
      </c>
      <c r="C2769" s="528"/>
      <c r="D2769" s="529"/>
      <c r="E2769" s="530">
        <v>0</v>
      </c>
      <c r="F2769" s="531">
        <v>0</v>
      </c>
      <c r="G2769" s="532">
        <f t="shared" si="49"/>
        <v>0</v>
      </c>
      <c r="H2769" s="533">
        <v>0</v>
      </c>
    </row>
    <row r="2770" spans="1:8" ht="13.5" customHeight="1">
      <c r="A2770" s="484" t="s">
        <v>6669</v>
      </c>
      <c r="B2770" s="325" t="s">
        <v>5503</v>
      </c>
      <c r="C2770" s="528"/>
      <c r="D2770" s="529"/>
      <c r="E2770" s="530">
        <v>0</v>
      </c>
      <c r="F2770" s="531">
        <v>6</v>
      </c>
      <c r="G2770" s="532">
        <f t="shared" si="49"/>
        <v>0</v>
      </c>
      <c r="H2770" s="533">
        <v>6</v>
      </c>
    </row>
    <row r="2771" spans="1:8" ht="13.5" customHeight="1">
      <c r="A2771" s="484" t="s">
        <v>5506</v>
      </c>
      <c r="B2771" s="325" t="s">
        <v>5507</v>
      </c>
      <c r="C2771" s="528"/>
      <c r="D2771" s="529"/>
      <c r="E2771" s="530">
        <v>0</v>
      </c>
      <c r="F2771" s="531">
        <v>0</v>
      </c>
      <c r="G2771" s="532">
        <f t="shared" si="49"/>
        <v>0</v>
      </c>
      <c r="H2771" s="533">
        <v>0</v>
      </c>
    </row>
    <row r="2772" spans="1:8" ht="13.5" customHeight="1">
      <c r="A2772" s="484" t="s">
        <v>5508</v>
      </c>
      <c r="B2772" s="325" t="s">
        <v>5509</v>
      </c>
      <c r="C2772" s="528"/>
      <c r="D2772" s="529"/>
      <c r="E2772" s="530">
        <v>16</v>
      </c>
      <c r="F2772" s="531">
        <v>201</v>
      </c>
      <c r="G2772" s="532">
        <f t="shared" si="49"/>
        <v>16</v>
      </c>
      <c r="H2772" s="533">
        <v>201</v>
      </c>
    </row>
    <row r="2773" spans="1:8" ht="13.5" customHeight="1">
      <c r="A2773" s="484" t="s">
        <v>5510</v>
      </c>
      <c r="B2773" s="325" t="s">
        <v>5511</v>
      </c>
      <c r="C2773" s="528"/>
      <c r="D2773" s="529"/>
      <c r="E2773" s="530">
        <v>0</v>
      </c>
      <c r="F2773" s="531">
        <v>1</v>
      </c>
      <c r="G2773" s="532">
        <f t="shared" si="49"/>
        <v>0</v>
      </c>
      <c r="H2773" s="533">
        <v>1</v>
      </c>
    </row>
    <row r="2774" spans="1:8" ht="13.5" customHeight="1">
      <c r="A2774" s="484" t="s">
        <v>5512</v>
      </c>
      <c r="B2774" s="325" t="s">
        <v>5513</v>
      </c>
      <c r="C2774" s="528"/>
      <c r="D2774" s="529"/>
      <c r="E2774" s="530">
        <v>21</v>
      </c>
      <c r="F2774" s="531">
        <v>253</v>
      </c>
      <c r="G2774" s="532">
        <f t="shared" si="49"/>
        <v>21</v>
      </c>
      <c r="H2774" s="533">
        <v>253</v>
      </c>
    </row>
    <row r="2775" spans="1:8" ht="13.5" customHeight="1">
      <c r="A2775" s="484" t="s">
        <v>6713</v>
      </c>
      <c r="B2775" s="325" t="s">
        <v>5515</v>
      </c>
      <c r="C2775" s="528"/>
      <c r="D2775" s="529"/>
      <c r="E2775" s="530">
        <v>0</v>
      </c>
      <c r="F2775" s="531">
        <v>3</v>
      </c>
      <c r="G2775" s="532">
        <f t="shared" si="49"/>
        <v>0</v>
      </c>
      <c r="H2775" s="533">
        <v>3</v>
      </c>
    </row>
    <row r="2776" spans="1:8" ht="13.5" customHeight="1">
      <c r="A2776" s="484" t="s">
        <v>6672</v>
      </c>
      <c r="B2776" s="325" t="s">
        <v>5519</v>
      </c>
      <c r="C2776" s="528"/>
      <c r="D2776" s="529"/>
      <c r="E2776" s="530">
        <v>0</v>
      </c>
      <c r="F2776" s="531">
        <v>0</v>
      </c>
      <c r="G2776" s="532">
        <f t="shared" si="49"/>
        <v>0</v>
      </c>
      <c r="H2776" s="533">
        <v>0</v>
      </c>
    </row>
    <row r="2777" spans="1:8" ht="13.5" customHeight="1">
      <c r="A2777" s="484" t="s">
        <v>5520</v>
      </c>
      <c r="B2777" s="325" t="s">
        <v>5521</v>
      </c>
      <c r="C2777" s="528"/>
      <c r="D2777" s="529"/>
      <c r="E2777" s="530">
        <v>33</v>
      </c>
      <c r="F2777" s="531">
        <v>253</v>
      </c>
      <c r="G2777" s="532">
        <f t="shared" si="49"/>
        <v>33</v>
      </c>
      <c r="H2777" s="533">
        <v>253</v>
      </c>
    </row>
    <row r="2778" spans="1:8" ht="13.5" customHeight="1">
      <c r="A2778" s="484" t="s">
        <v>6673</v>
      </c>
      <c r="B2778" s="325" t="s">
        <v>5523</v>
      </c>
      <c r="C2778" s="528"/>
      <c r="D2778" s="529"/>
      <c r="E2778" s="530">
        <v>16</v>
      </c>
      <c r="F2778" s="531">
        <v>266</v>
      </c>
      <c r="G2778" s="532">
        <f t="shared" si="49"/>
        <v>16</v>
      </c>
      <c r="H2778" s="533">
        <v>266</v>
      </c>
    </row>
    <row r="2779" spans="1:8" ht="13.5" customHeight="1">
      <c r="A2779" s="484" t="s">
        <v>6674</v>
      </c>
      <c r="B2779" s="325" t="s">
        <v>5524</v>
      </c>
      <c r="C2779" s="528"/>
      <c r="D2779" s="529"/>
      <c r="E2779" s="530">
        <v>6</v>
      </c>
      <c r="F2779" s="531">
        <v>84</v>
      </c>
      <c r="G2779" s="532">
        <f t="shared" si="49"/>
        <v>6</v>
      </c>
      <c r="H2779" s="533">
        <v>84</v>
      </c>
    </row>
    <row r="2780" spans="1:8" ht="13.5" customHeight="1">
      <c r="A2780" s="484" t="s">
        <v>5527</v>
      </c>
      <c r="B2780" s="325" t="s">
        <v>5528</v>
      </c>
      <c r="C2780" s="528"/>
      <c r="D2780" s="529"/>
      <c r="E2780" s="530">
        <v>13</v>
      </c>
      <c r="F2780" s="531">
        <v>199</v>
      </c>
      <c r="G2780" s="532">
        <f t="shared" si="49"/>
        <v>13</v>
      </c>
      <c r="H2780" s="533">
        <v>199</v>
      </c>
    </row>
    <row r="2781" spans="1:8" ht="13.5" customHeight="1">
      <c r="A2781" s="484" t="s">
        <v>5529</v>
      </c>
      <c r="B2781" s="325" t="s">
        <v>5530</v>
      </c>
      <c r="C2781" s="528"/>
      <c r="D2781" s="529"/>
      <c r="E2781" s="530">
        <v>0</v>
      </c>
      <c r="F2781" s="531">
        <v>0</v>
      </c>
      <c r="G2781" s="532">
        <f t="shared" si="49"/>
        <v>0</v>
      </c>
      <c r="H2781" s="533">
        <v>0</v>
      </c>
    </row>
    <row r="2782" spans="1:8" ht="13.5" customHeight="1">
      <c r="A2782" s="484" t="s">
        <v>5531</v>
      </c>
      <c r="B2782" s="325" t="s">
        <v>5532</v>
      </c>
      <c r="C2782" s="528"/>
      <c r="D2782" s="529"/>
      <c r="E2782" s="530">
        <v>0</v>
      </c>
      <c r="F2782" s="531">
        <v>0</v>
      </c>
      <c r="G2782" s="532">
        <f t="shared" si="49"/>
        <v>0</v>
      </c>
      <c r="H2782" s="533">
        <v>0</v>
      </c>
    </row>
    <row r="2783" spans="1:8" ht="13.5" customHeight="1">
      <c r="A2783" s="484" t="s">
        <v>5670</v>
      </c>
      <c r="B2783" s="325" t="s">
        <v>6141</v>
      </c>
      <c r="C2783" s="528"/>
      <c r="D2783" s="529"/>
      <c r="E2783" s="530">
        <v>0</v>
      </c>
      <c r="F2783" s="531">
        <v>1</v>
      </c>
      <c r="G2783" s="532">
        <f t="shared" si="49"/>
        <v>0</v>
      </c>
      <c r="H2783" s="533">
        <v>1</v>
      </c>
    </row>
    <row r="2784" spans="1:8" ht="13.5" customHeight="1">
      <c r="A2784" s="484" t="s">
        <v>5672</v>
      </c>
      <c r="B2784" s="325" t="s">
        <v>5792</v>
      </c>
      <c r="C2784" s="528"/>
      <c r="D2784" s="529"/>
      <c r="E2784" s="530">
        <v>0</v>
      </c>
      <c r="F2784" s="531">
        <v>1</v>
      </c>
      <c r="G2784" s="532">
        <f t="shared" si="49"/>
        <v>0</v>
      </c>
      <c r="H2784" s="533">
        <v>1</v>
      </c>
    </row>
    <row r="2785" spans="1:8" ht="13.5" customHeight="1">
      <c r="A2785" s="484" t="s">
        <v>6714</v>
      </c>
      <c r="B2785" s="325" t="s">
        <v>5538</v>
      </c>
      <c r="C2785" s="528"/>
      <c r="D2785" s="529"/>
      <c r="E2785" s="530">
        <v>0</v>
      </c>
      <c r="F2785" s="531">
        <v>6</v>
      </c>
      <c r="G2785" s="532">
        <f t="shared" si="49"/>
        <v>0</v>
      </c>
      <c r="H2785" s="533">
        <v>6</v>
      </c>
    </row>
    <row r="2786" spans="1:8" ht="13.5" customHeight="1">
      <c r="A2786" s="484" t="s">
        <v>5539</v>
      </c>
      <c r="B2786" s="325" t="s">
        <v>5540</v>
      </c>
      <c r="C2786" s="528"/>
      <c r="D2786" s="529"/>
      <c r="E2786" s="530">
        <v>0</v>
      </c>
      <c r="F2786" s="531">
        <v>0</v>
      </c>
      <c r="G2786" s="532">
        <f t="shared" si="49"/>
        <v>0</v>
      </c>
      <c r="H2786" s="533">
        <v>0</v>
      </c>
    </row>
    <row r="2787" spans="1:8" ht="13.5" customHeight="1">
      <c r="A2787" s="484" t="s">
        <v>5541</v>
      </c>
      <c r="B2787" s="325" t="s">
        <v>5542</v>
      </c>
      <c r="C2787" s="528"/>
      <c r="D2787" s="529"/>
      <c r="E2787" s="530">
        <v>0</v>
      </c>
      <c r="F2787" s="531">
        <v>0</v>
      </c>
      <c r="G2787" s="532">
        <f t="shared" si="49"/>
        <v>0</v>
      </c>
      <c r="H2787" s="533">
        <v>0</v>
      </c>
    </row>
    <row r="2788" spans="1:8" ht="13.5" customHeight="1">
      <c r="A2788" s="484" t="s">
        <v>6677</v>
      </c>
      <c r="B2788" s="325" t="s">
        <v>5546</v>
      </c>
      <c r="C2788" s="528"/>
      <c r="D2788" s="529"/>
      <c r="E2788" s="530">
        <v>0</v>
      </c>
      <c r="F2788" s="531">
        <v>2</v>
      </c>
      <c r="G2788" s="532">
        <f t="shared" si="49"/>
        <v>0</v>
      </c>
      <c r="H2788" s="533">
        <v>2</v>
      </c>
    </row>
    <row r="2789" spans="1:8" ht="13.5" customHeight="1">
      <c r="A2789" s="484" t="s">
        <v>6678</v>
      </c>
      <c r="B2789" s="325" t="s">
        <v>5548</v>
      </c>
      <c r="C2789" s="528"/>
      <c r="D2789" s="529"/>
      <c r="E2789" s="530">
        <v>0</v>
      </c>
      <c r="F2789" s="531">
        <v>0</v>
      </c>
      <c r="G2789" s="532">
        <f t="shared" ref="G2789:G2795" si="50">C2789+E2789</f>
        <v>0</v>
      </c>
      <c r="H2789" s="533">
        <v>0</v>
      </c>
    </row>
    <row r="2790" spans="1:8" ht="13.5" customHeight="1">
      <c r="A2790" s="484" t="s">
        <v>6715</v>
      </c>
      <c r="B2790" s="325" t="s">
        <v>5550</v>
      </c>
      <c r="C2790" s="528"/>
      <c r="D2790" s="529"/>
      <c r="E2790" s="530">
        <v>10</v>
      </c>
      <c r="F2790" s="531">
        <v>233</v>
      </c>
      <c r="G2790" s="532">
        <f t="shared" si="50"/>
        <v>10</v>
      </c>
      <c r="H2790" s="533">
        <v>233</v>
      </c>
    </row>
    <row r="2791" spans="1:8" ht="13.5" customHeight="1">
      <c r="A2791" s="484" t="s">
        <v>6716</v>
      </c>
      <c r="B2791" s="325" t="s">
        <v>5556</v>
      </c>
      <c r="C2791" s="528"/>
      <c r="D2791" s="529"/>
      <c r="E2791" s="530">
        <v>0</v>
      </c>
      <c r="F2791" s="531">
        <v>5</v>
      </c>
      <c r="G2791" s="532">
        <f t="shared" si="50"/>
        <v>0</v>
      </c>
      <c r="H2791" s="533">
        <v>5</v>
      </c>
    </row>
    <row r="2792" spans="1:8" ht="13.5" customHeight="1">
      <c r="A2792" s="484" t="s">
        <v>6685</v>
      </c>
      <c r="B2792" s="325" t="s">
        <v>6686</v>
      </c>
      <c r="C2792" s="528"/>
      <c r="D2792" s="529"/>
      <c r="E2792" s="530">
        <v>0</v>
      </c>
      <c r="F2792" s="531">
        <v>23</v>
      </c>
      <c r="G2792" s="532">
        <f t="shared" si="50"/>
        <v>0</v>
      </c>
      <c r="H2792" s="533">
        <v>23</v>
      </c>
    </row>
    <row r="2793" spans="1:8" ht="13.5" customHeight="1">
      <c r="A2793" s="484" t="s">
        <v>5575</v>
      </c>
      <c r="B2793" s="325" t="s">
        <v>5576</v>
      </c>
      <c r="C2793" s="528"/>
      <c r="D2793" s="529"/>
      <c r="E2793" s="530">
        <v>0</v>
      </c>
      <c r="F2793" s="531">
        <v>23</v>
      </c>
      <c r="G2793" s="532">
        <f t="shared" si="50"/>
        <v>0</v>
      </c>
      <c r="H2793" s="533">
        <v>23</v>
      </c>
    </row>
    <row r="2794" spans="1:8" ht="13.5" customHeight="1" thickBot="1">
      <c r="A2794" s="484" t="s">
        <v>5687</v>
      </c>
      <c r="B2794" s="325" t="s">
        <v>5688</v>
      </c>
      <c r="C2794" s="528"/>
      <c r="D2794" s="529"/>
      <c r="E2794" s="530">
        <v>1</v>
      </c>
      <c r="F2794" s="531">
        <v>1</v>
      </c>
      <c r="G2794" s="532">
        <f t="shared" si="50"/>
        <v>1</v>
      </c>
      <c r="H2794" s="533">
        <v>1</v>
      </c>
    </row>
    <row r="2795" spans="1:8" ht="15.75" customHeight="1" thickBot="1">
      <c r="A2795" s="629"/>
      <c r="B2795" s="630" t="s">
        <v>6717</v>
      </c>
      <c r="C2795" s="631"/>
      <c r="D2795" s="632"/>
      <c r="E2795" s="631">
        <v>144</v>
      </c>
      <c r="F2795" s="632">
        <v>2107</v>
      </c>
      <c r="G2795" s="1354">
        <f t="shared" si="50"/>
        <v>144</v>
      </c>
      <c r="H2795" s="632">
        <v>2107</v>
      </c>
    </row>
    <row r="2796" spans="1:8" ht="15.75" customHeight="1" thickBot="1">
      <c r="A2796" s="2076" t="s">
        <v>6718</v>
      </c>
      <c r="B2796" s="2077"/>
      <c r="C2796" s="2077"/>
      <c r="D2796" s="2077"/>
      <c r="E2796" s="2077"/>
      <c r="F2796" s="2077"/>
      <c r="G2796" s="2077"/>
      <c r="H2796" s="2078"/>
    </row>
    <row r="2797" spans="1:8" ht="12.75" customHeight="1">
      <c r="A2797" s="538" t="s">
        <v>5587</v>
      </c>
      <c r="B2797" s="539" t="s">
        <v>6719</v>
      </c>
      <c r="C2797" s="540"/>
      <c r="D2797" s="541"/>
      <c r="E2797" s="542">
        <v>1171</v>
      </c>
      <c r="F2797" s="531">
        <v>9982</v>
      </c>
      <c r="G2797" s="493">
        <f>C2797+E2797</f>
        <v>1171</v>
      </c>
      <c r="H2797" s="543">
        <v>9982</v>
      </c>
    </row>
    <row r="2798" spans="1:8" ht="12.75" customHeight="1">
      <c r="A2798" s="538" t="s">
        <v>5377</v>
      </c>
      <c r="B2798" s="539" t="s">
        <v>6720</v>
      </c>
      <c r="C2798" s="540"/>
      <c r="D2798" s="541"/>
      <c r="E2798" s="542">
        <v>2</v>
      </c>
      <c r="F2798" s="531">
        <v>60</v>
      </c>
      <c r="G2798" s="493">
        <f t="shared" ref="G2798:G2853" si="51">C2798+E2798</f>
        <v>2</v>
      </c>
      <c r="H2798" s="543">
        <v>60</v>
      </c>
    </row>
    <row r="2799" spans="1:8" ht="12.75" customHeight="1">
      <c r="A2799" s="538" t="s">
        <v>5841</v>
      </c>
      <c r="B2799" s="539" t="s">
        <v>5842</v>
      </c>
      <c r="C2799" s="540"/>
      <c r="D2799" s="541"/>
      <c r="E2799" s="542">
        <v>0</v>
      </c>
      <c r="F2799" s="531">
        <v>0</v>
      </c>
      <c r="G2799" s="493">
        <f t="shared" si="51"/>
        <v>0</v>
      </c>
      <c r="H2799" s="543">
        <v>0</v>
      </c>
    </row>
    <row r="2800" spans="1:8" ht="12.75" customHeight="1">
      <c r="A2800" s="538" t="s">
        <v>5847</v>
      </c>
      <c r="B2800" s="539" t="s">
        <v>6697</v>
      </c>
      <c r="C2800" s="540"/>
      <c r="D2800" s="541"/>
      <c r="E2800" s="542">
        <v>0</v>
      </c>
      <c r="F2800" s="531">
        <v>0</v>
      </c>
      <c r="G2800" s="493">
        <f t="shared" si="51"/>
        <v>0</v>
      </c>
      <c r="H2800" s="543">
        <v>0</v>
      </c>
    </row>
    <row r="2801" spans="1:8" ht="12.75" customHeight="1">
      <c r="A2801" s="538" t="s">
        <v>6698</v>
      </c>
      <c r="B2801" s="539" t="s">
        <v>6721</v>
      </c>
      <c r="C2801" s="540"/>
      <c r="D2801" s="541"/>
      <c r="E2801" s="542">
        <v>98</v>
      </c>
      <c r="F2801" s="531">
        <v>1003</v>
      </c>
      <c r="G2801" s="493">
        <f t="shared" si="51"/>
        <v>98</v>
      </c>
      <c r="H2801" s="543">
        <v>1003</v>
      </c>
    </row>
    <row r="2802" spans="1:8" ht="12.75" customHeight="1">
      <c r="A2802" s="538" t="s">
        <v>5393</v>
      </c>
      <c r="B2802" s="539" t="s">
        <v>5394</v>
      </c>
      <c r="C2802" s="540"/>
      <c r="D2802" s="541"/>
      <c r="E2802" s="542">
        <v>29</v>
      </c>
      <c r="F2802" s="531">
        <v>196</v>
      </c>
      <c r="G2802" s="493">
        <f t="shared" si="51"/>
        <v>29</v>
      </c>
      <c r="H2802" s="543">
        <v>196</v>
      </c>
    </row>
    <row r="2803" spans="1:8" ht="12.75" customHeight="1">
      <c r="A2803" s="538" t="s">
        <v>5415</v>
      </c>
      <c r="B2803" s="539" t="s">
        <v>6722</v>
      </c>
      <c r="C2803" s="540"/>
      <c r="D2803" s="541"/>
      <c r="E2803" s="542">
        <v>86</v>
      </c>
      <c r="F2803" s="531">
        <v>790</v>
      </c>
      <c r="G2803" s="493">
        <f t="shared" si="51"/>
        <v>86</v>
      </c>
      <c r="H2803" s="543">
        <v>790</v>
      </c>
    </row>
    <row r="2804" spans="1:8" ht="12.75" customHeight="1">
      <c r="A2804" s="538" t="s">
        <v>5903</v>
      </c>
      <c r="B2804" s="539" t="s">
        <v>5904</v>
      </c>
      <c r="C2804" s="540"/>
      <c r="D2804" s="541"/>
      <c r="E2804" s="542">
        <v>0</v>
      </c>
      <c r="F2804" s="531">
        <v>0</v>
      </c>
      <c r="G2804" s="493">
        <f t="shared" si="51"/>
        <v>0</v>
      </c>
      <c r="H2804" s="543">
        <v>0</v>
      </c>
    </row>
    <row r="2805" spans="1:8" ht="12.75" customHeight="1">
      <c r="A2805" s="538" t="s">
        <v>4281</v>
      </c>
      <c r="B2805" s="539" t="s">
        <v>4282</v>
      </c>
      <c r="C2805" s="540"/>
      <c r="D2805" s="541"/>
      <c r="E2805" s="542">
        <v>0</v>
      </c>
      <c r="F2805" s="531">
        <v>0</v>
      </c>
      <c r="G2805" s="493">
        <f t="shared" si="51"/>
        <v>0</v>
      </c>
      <c r="H2805" s="543">
        <v>0</v>
      </c>
    </row>
    <row r="2806" spans="1:8" ht="12.75" customHeight="1">
      <c r="A2806" s="538" t="s">
        <v>5422</v>
      </c>
      <c r="B2806" s="539" t="s">
        <v>6008</v>
      </c>
      <c r="C2806" s="540"/>
      <c r="D2806" s="541"/>
      <c r="E2806" s="542">
        <v>1204</v>
      </c>
      <c r="F2806" s="531">
        <v>11000</v>
      </c>
      <c r="G2806" s="493">
        <f t="shared" si="51"/>
        <v>1204</v>
      </c>
      <c r="H2806" s="543">
        <v>11000</v>
      </c>
    </row>
    <row r="2807" spans="1:8" ht="12.75" customHeight="1">
      <c r="A2807" s="538" t="s">
        <v>5768</v>
      </c>
      <c r="B2807" s="539" t="s">
        <v>6723</v>
      </c>
      <c r="C2807" s="540"/>
      <c r="D2807" s="541"/>
      <c r="E2807" s="542">
        <v>209</v>
      </c>
      <c r="F2807" s="531">
        <v>2131</v>
      </c>
      <c r="G2807" s="493">
        <f t="shared" si="51"/>
        <v>209</v>
      </c>
      <c r="H2807" s="543">
        <v>2131</v>
      </c>
    </row>
    <row r="2808" spans="1:8" ht="12.75" customHeight="1">
      <c r="A2808" s="538" t="s">
        <v>5430</v>
      </c>
      <c r="B2808" s="539" t="s">
        <v>6724</v>
      </c>
      <c r="C2808" s="540"/>
      <c r="D2808" s="541"/>
      <c r="E2808" s="542">
        <v>9</v>
      </c>
      <c r="F2808" s="531">
        <v>134</v>
      </c>
      <c r="G2808" s="493">
        <f t="shared" si="51"/>
        <v>9</v>
      </c>
      <c r="H2808" s="543">
        <v>134</v>
      </c>
    </row>
    <row r="2809" spans="1:8" ht="12.75" customHeight="1">
      <c r="A2809" s="538" t="s">
        <v>3112</v>
      </c>
      <c r="B2809" s="539" t="s">
        <v>6725</v>
      </c>
      <c r="C2809" s="540"/>
      <c r="D2809" s="541"/>
      <c r="E2809" s="542">
        <v>0</v>
      </c>
      <c r="F2809" s="531">
        <v>15</v>
      </c>
      <c r="G2809" s="493">
        <f t="shared" si="51"/>
        <v>0</v>
      </c>
      <c r="H2809" s="543">
        <v>15</v>
      </c>
    </row>
    <row r="2810" spans="1:8" ht="12.75" customHeight="1">
      <c r="A2810" s="538" t="s">
        <v>5438</v>
      </c>
      <c r="B2810" s="539" t="s">
        <v>6080</v>
      </c>
      <c r="C2810" s="540"/>
      <c r="D2810" s="541"/>
      <c r="E2810" s="542">
        <v>0</v>
      </c>
      <c r="F2810" s="531">
        <v>1</v>
      </c>
      <c r="G2810" s="493">
        <f t="shared" si="51"/>
        <v>0</v>
      </c>
      <c r="H2810" s="543">
        <v>1</v>
      </c>
    </row>
    <row r="2811" spans="1:8" ht="12.75" customHeight="1">
      <c r="A2811" s="538" t="s">
        <v>5472</v>
      </c>
      <c r="B2811" s="539" t="s">
        <v>6088</v>
      </c>
      <c r="C2811" s="540"/>
      <c r="D2811" s="541"/>
      <c r="E2811" s="542">
        <v>0</v>
      </c>
      <c r="F2811" s="531">
        <v>20</v>
      </c>
      <c r="G2811" s="493">
        <f t="shared" si="51"/>
        <v>0</v>
      </c>
      <c r="H2811" s="543">
        <v>20</v>
      </c>
    </row>
    <row r="2812" spans="1:8" ht="12.75" customHeight="1">
      <c r="A2812" s="538" t="s">
        <v>5474</v>
      </c>
      <c r="B2812" s="539" t="s">
        <v>6726</v>
      </c>
      <c r="C2812" s="540"/>
      <c r="D2812" s="541"/>
      <c r="E2812" s="542">
        <v>3</v>
      </c>
      <c r="F2812" s="531">
        <v>3</v>
      </c>
      <c r="G2812" s="493">
        <f t="shared" si="51"/>
        <v>3</v>
      </c>
      <c r="H2812" s="543">
        <v>3</v>
      </c>
    </row>
    <row r="2813" spans="1:8" ht="12.75" customHeight="1">
      <c r="A2813" s="538" t="s">
        <v>6098</v>
      </c>
      <c r="B2813" s="539" t="s">
        <v>6727</v>
      </c>
      <c r="C2813" s="540"/>
      <c r="D2813" s="541"/>
      <c r="E2813" s="542">
        <v>0</v>
      </c>
      <c r="F2813" s="531">
        <v>0</v>
      </c>
      <c r="G2813" s="493">
        <f t="shared" si="51"/>
        <v>0</v>
      </c>
      <c r="H2813" s="543">
        <v>0</v>
      </c>
    </row>
    <row r="2814" spans="1:8" ht="12.75" customHeight="1">
      <c r="A2814" s="538" t="s">
        <v>6102</v>
      </c>
      <c r="B2814" s="539" t="s">
        <v>6728</v>
      </c>
      <c r="C2814" s="540"/>
      <c r="D2814" s="541"/>
      <c r="E2814" s="542">
        <v>0</v>
      </c>
      <c r="F2814" s="531">
        <v>0</v>
      </c>
      <c r="G2814" s="493">
        <f t="shared" si="51"/>
        <v>0</v>
      </c>
      <c r="H2814" s="543">
        <v>0</v>
      </c>
    </row>
    <row r="2815" spans="1:8" ht="12.75" customHeight="1">
      <c r="A2815" s="538" t="s">
        <v>6662</v>
      </c>
      <c r="B2815" s="539" t="s">
        <v>5477</v>
      </c>
      <c r="C2815" s="540"/>
      <c r="D2815" s="541"/>
      <c r="E2815" s="542">
        <v>257</v>
      </c>
      <c r="F2815" s="531">
        <v>3006</v>
      </c>
      <c r="G2815" s="493">
        <f t="shared" si="51"/>
        <v>257</v>
      </c>
      <c r="H2815" s="543">
        <v>3006</v>
      </c>
    </row>
    <row r="2816" spans="1:8" ht="12.75" customHeight="1">
      <c r="A2816" s="538" t="s">
        <v>6106</v>
      </c>
      <c r="B2816" s="539" t="s">
        <v>6729</v>
      </c>
      <c r="C2816" s="540"/>
      <c r="D2816" s="541"/>
      <c r="E2816" s="542">
        <v>0</v>
      </c>
      <c r="F2816" s="531">
        <v>2</v>
      </c>
      <c r="G2816" s="493">
        <f t="shared" si="51"/>
        <v>0</v>
      </c>
      <c r="H2816" s="543">
        <v>2</v>
      </c>
    </row>
    <row r="2817" spans="1:8" ht="12.75" customHeight="1">
      <c r="A2817" s="538" t="s">
        <v>5478</v>
      </c>
      <c r="B2817" s="539" t="s">
        <v>6730</v>
      </c>
      <c r="C2817" s="540"/>
      <c r="D2817" s="541"/>
      <c r="E2817" s="542">
        <v>0</v>
      </c>
      <c r="F2817" s="531">
        <v>2</v>
      </c>
      <c r="G2817" s="493">
        <f t="shared" si="51"/>
        <v>0</v>
      </c>
      <c r="H2817" s="543">
        <v>2</v>
      </c>
    </row>
    <row r="2818" spans="1:8" ht="12.75" customHeight="1">
      <c r="A2818" s="538" t="s">
        <v>5649</v>
      </c>
      <c r="B2818" s="539" t="s">
        <v>6731</v>
      </c>
      <c r="C2818" s="540"/>
      <c r="D2818" s="541"/>
      <c r="E2818" s="542">
        <v>0</v>
      </c>
      <c r="F2818" s="531">
        <v>1</v>
      </c>
      <c r="G2818" s="493">
        <f t="shared" si="51"/>
        <v>0</v>
      </c>
      <c r="H2818" s="543">
        <v>1</v>
      </c>
    </row>
    <row r="2819" spans="1:8" ht="12.75" customHeight="1">
      <c r="A2819" s="538" t="s">
        <v>5486</v>
      </c>
      <c r="B2819" s="539" t="s">
        <v>6173</v>
      </c>
      <c r="C2819" s="540"/>
      <c r="D2819" s="541"/>
      <c r="E2819" s="542">
        <v>0</v>
      </c>
      <c r="F2819" s="531">
        <v>41</v>
      </c>
      <c r="G2819" s="493">
        <f t="shared" si="51"/>
        <v>0</v>
      </c>
      <c r="H2819" s="543">
        <v>41</v>
      </c>
    </row>
    <row r="2820" spans="1:8" ht="12.75" customHeight="1">
      <c r="A2820" s="538" t="s">
        <v>5494</v>
      </c>
      <c r="B2820" s="539" t="s">
        <v>6732</v>
      </c>
      <c r="C2820" s="540"/>
      <c r="D2820" s="541"/>
      <c r="E2820" s="542">
        <v>0</v>
      </c>
      <c r="F2820" s="531">
        <v>5</v>
      </c>
      <c r="G2820" s="493">
        <f t="shared" si="51"/>
        <v>0</v>
      </c>
      <c r="H2820" s="543">
        <v>5</v>
      </c>
    </row>
    <row r="2821" spans="1:8" ht="12.75" customHeight="1">
      <c r="A2821" s="538" t="s">
        <v>6131</v>
      </c>
      <c r="B2821" s="539" t="s">
        <v>6733</v>
      </c>
      <c r="C2821" s="540"/>
      <c r="D2821" s="541"/>
      <c r="E2821" s="542">
        <v>0</v>
      </c>
      <c r="F2821" s="531">
        <v>0</v>
      </c>
      <c r="G2821" s="493">
        <f t="shared" si="51"/>
        <v>0</v>
      </c>
      <c r="H2821" s="543">
        <v>0</v>
      </c>
    </row>
    <row r="2822" spans="1:8" ht="12.75" customHeight="1">
      <c r="A2822" s="538" t="s">
        <v>5498</v>
      </c>
      <c r="B2822" s="539" t="s">
        <v>6035</v>
      </c>
      <c r="C2822" s="540"/>
      <c r="D2822" s="541"/>
      <c r="E2822" s="542">
        <v>0</v>
      </c>
      <c r="F2822" s="531">
        <v>0</v>
      </c>
      <c r="G2822" s="493">
        <f t="shared" si="51"/>
        <v>0</v>
      </c>
      <c r="H2822" s="543">
        <v>0</v>
      </c>
    </row>
    <row r="2823" spans="1:8" ht="12.75" customHeight="1">
      <c r="A2823" s="538" t="s">
        <v>5500</v>
      </c>
      <c r="B2823" s="539" t="s">
        <v>6734</v>
      </c>
      <c r="C2823" s="540"/>
      <c r="D2823" s="541"/>
      <c r="E2823" s="542">
        <v>3</v>
      </c>
      <c r="F2823" s="531">
        <v>31</v>
      </c>
      <c r="G2823" s="493">
        <f t="shared" si="51"/>
        <v>3</v>
      </c>
      <c r="H2823" s="543">
        <v>31</v>
      </c>
    </row>
    <row r="2824" spans="1:8" ht="12.75" customHeight="1">
      <c r="A2824" s="538" t="s">
        <v>5502</v>
      </c>
      <c r="B2824" s="539" t="s">
        <v>5503</v>
      </c>
      <c r="C2824" s="540"/>
      <c r="D2824" s="541"/>
      <c r="E2824" s="542">
        <v>0</v>
      </c>
      <c r="F2824" s="531">
        <v>6</v>
      </c>
      <c r="G2824" s="493">
        <f t="shared" si="51"/>
        <v>0</v>
      </c>
      <c r="H2824" s="543">
        <v>6</v>
      </c>
    </row>
    <row r="2825" spans="1:8" ht="12.75" customHeight="1">
      <c r="A2825" s="538" t="s">
        <v>5510</v>
      </c>
      <c r="B2825" s="539" t="s">
        <v>6735</v>
      </c>
      <c r="C2825" s="540"/>
      <c r="D2825" s="541"/>
      <c r="E2825" s="542">
        <v>0</v>
      </c>
      <c r="F2825" s="531">
        <v>0</v>
      </c>
      <c r="G2825" s="493">
        <f t="shared" si="51"/>
        <v>0</v>
      </c>
      <c r="H2825" s="543">
        <v>0</v>
      </c>
    </row>
    <row r="2826" spans="1:8" ht="12.75" customHeight="1">
      <c r="A2826" s="538" t="s">
        <v>6671</v>
      </c>
      <c r="B2826" s="539" t="s">
        <v>6736</v>
      </c>
      <c r="C2826" s="540"/>
      <c r="D2826" s="541"/>
      <c r="E2826" s="542">
        <v>224</v>
      </c>
      <c r="F2826" s="531">
        <v>2727</v>
      </c>
      <c r="G2826" s="493">
        <f t="shared" si="51"/>
        <v>224</v>
      </c>
      <c r="H2826" s="543">
        <v>2727</v>
      </c>
    </row>
    <row r="2827" spans="1:8" ht="12.75" customHeight="1">
      <c r="A2827" s="538" t="s">
        <v>5514</v>
      </c>
      <c r="B2827" s="539" t="s">
        <v>5515</v>
      </c>
      <c r="C2827" s="540"/>
      <c r="D2827" s="541"/>
      <c r="E2827" s="542">
        <v>37</v>
      </c>
      <c r="F2827" s="531">
        <v>595</v>
      </c>
      <c r="G2827" s="493">
        <f t="shared" si="51"/>
        <v>37</v>
      </c>
      <c r="H2827" s="543">
        <v>595</v>
      </c>
    </row>
    <row r="2828" spans="1:8" ht="12.75" customHeight="1">
      <c r="A2828" s="544" t="s">
        <v>5516</v>
      </c>
      <c r="B2828" s="367" t="s">
        <v>6737</v>
      </c>
      <c r="C2828" s="545"/>
      <c r="D2828" s="529"/>
      <c r="E2828" s="530">
        <v>0</v>
      </c>
      <c r="F2828" s="531">
        <v>1</v>
      </c>
      <c r="G2828" s="493">
        <f t="shared" si="51"/>
        <v>0</v>
      </c>
      <c r="H2828" s="543">
        <v>1</v>
      </c>
    </row>
    <row r="2829" spans="1:8" ht="12.75" customHeight="1">
      <c r="A2829" s="544" t="s">
        <v>5520</v>
      </c>
      <c r="B2829" s="367" t="s">
        <v>6738</v>
      </c>
      <c r="C2829" s="545"/>
      <c r="D2829" s="529"/>
      <c r="E2829" s="530">
        <v>66</v>
      </c>
      <c r="F2829" s="531">
        <v>307</v>
      </c>
      <c r="G2829" s="493">
        <f t="shared" si="51"/>
        <v>66</v>
      </c>
      <c r="H2829" s="543">
        <v>307</v>
      </c>
    </row>
    <row r="2830" spans="1:8" ht="12.75" customHeight="1">
      <c r="A2830" s="544" t="s">
        <v>5522</v>
      </c>
      <c r="B2830" s="367" t="s">
        <v>6739</v>
      </c>
      <c r="C2830" s="545"/>
      <c r="D2830" s="529"/>
      <c r="E2830" s="530">
        <v>18</v>
      </c>
      <c r="F2830" s="531">
        <v>297</v>
      </c>
      <c r="G2830" s="493">
        <f t="shared" si="51"/>
        <v>18</v>
      </c>
      <c r="H2830" s="543">
        <v>297</v>
      </c>
    </row>
    <row r="2831" spans="1:8" ht="12.75" customHeight="1">
      <c r="A2831" s="544" t="s">
        <v>2740</v>
      </c>
      <c r="B2831" s="367" t="s">
        <v>6740</v>
      </c>
      <c r="C2831" s="545"/>
      <c r="D2831" s="529"/>
      <c r="E2831" s="530">
        <v>5</v>
      </c>
      <c r="F2831" s="531">
        <v>149</v>
      </c>
      <c r="G2831" s="493">
        <f t="shared" si="51"/>
        <v>5</v>
      </c>
      <c r="H2831" s="543">
        <v>149</v>
      </c>
    </row>
    <row r="2832" spans="1:8" ht="12.75" customHeight="1">
      <c r="A2832" s="544" t="s">
        <v>5527</v>
      </c>
      <c r="B2832" s="367" t="s">
        <v>6741</v>
      </c>
      <c r="C2832" s="545"/>
      <c r="D2832" s="529"/>
      <c r="E2832" s="530">
        <v>20</v>
      </c>
      <c r="F2832" s="531">
        <v>95</v>
      </c>
      <c r="G2832" s="493">
        <f t="shared" si="51"/>
        <v>20</v>
      </c>
      <c r="H2832" s="543">
        <v>95</v>
      </c>
    </row>
    <row r="2833" spans="1:8" ht="12.75" customHeight="1">
      <c r="A2833" s="544" t="s">
        <v>5529</v>
      </c>
      <c r="B2833" s="367" t="s">
        <v>5530</v>
      </c>
      <c r="C2833" s="545"/>
      <c r="D2833" s="529"/>
      <c r="E2833" s="530">
        <v>0</v>
      </c>
      <c r="F2833" s="531">
        <v>0</v>
      </c>
      <c r="G2833" s="493">
        <f t="shared" si="51"/>
        <v>0</v>
      </c>
      <c r="H2833" s="543">
        <v>0</v>
      </c>
    </row>
    <row r="2834" spans="1:8" ht="12.75" customHeight="1">
      <c r="A2834" s="544" t="s">
        <v>5531</v>
      </c>
      <c r="B2834" s="367" t="s">
        <v>6742</v>
      </c>
      <c r="C2834" s="545"/>
      <c r="D2834" s="529"/>
      <c r="E2834" s="530">
        <v>0</v>
      </c>
      <c r="F2834" s="531">
        <v>3</v>
      </c>
      <c r="G2834" s="493">
        <f t="shared" si="51"/>
        <v>0</v>
      </c>
      <c r="H2834" s="543">
        <v>3</v>
      </c>
    </row>
    <row r="2835" spans="1:8" ht="12.75" customHeight="1">
      <c r="A2835" s="544" t="s">
        <v>5533</v>
      </c>
      <c r="B2835" s="367" t="s">
        <v>5791</v>
      </c>
      <c r="C2835" s="545"/>
      <c r="D2835" s="529"/>
      <c r="E2835" s="530">
        <v>0</v>
      </c>
      <c r="F2835" s="531">
        <v>0</v>
      </c>
      <c r="G2835" s="493">
        <f t="shared" si="51"/>
        <v>0</v>
      </c>
      <c r="H2835" s="543">
        <v>0</v>
      </c>
    </row>
    <row r="2836" spans="1:8" ht="12.75" customHeight="1">
      <c r="A2836" s="544" t="s">
        <v>5535</v>
      </c>
      <c r="B2836" s="367" t="s">
        <v>5536</v>
      </c>
      <c r="C2836" s="545"/>
      <c r="D2836" s="529"/>
      <c r="E2836" s="530">
        <v>0</v>
      </c>
      <c r="F2836" s="531">
        <v>2</v>
      </c>
      <c r="G2836" s="493">
        <f t="shared" si="51"/>
        <v>0</v>
      </c>
      <c r="H2836" s="543">
        <v>2</v>
      </c>
    </row>
    <row r="2837" spans="1:8" ht="12.75" customHeight="1">
      <c r="A2837" s="544" t="s">
        <v>6714</v>
      </c>
      <c r="B2837" s="367" t="s">
        <v>6743</v>
      </c>
      <c r="C2837" s="545"/>
      <c r="D2837" s="529"/>
      <c r="E2837" s="530">
        <v>0</v>
      </c>
      <c r="F2837" s="531">
        <v>0</v>
      </c>
      <c r="G2837" s="493">
        <f t="shared" si="51"/>
        <v>0</v>
      </c>
      <c r="H2837" s="543">
        <v>0</v>
      </c>
    </row>
    <row r="2838" spans="1:8" ht="12.75" customHeight="1">
      <c r="A2838" s="544" t="s">
        <v>5539</v>
      </c>
      <c r="B2838" s="367" t="s">
        <v>5540</v>
      </c>
      <c r="C2838" s="545"/>
      <c r="D2838" s="529"/>
      <c r="E2838" s="530">
        <v>0</v>
      </c>
      <c r="F2838" s="531">
        <v>1</v>
      </c>
      <c r="G2838" s="493">
        <f t="shared" si="51"/>
        <v>0</v>
      </c>
      <c r="H2838" s="543">
        <v>1</v>
      </c>
    </row>
    <row r="2839" spans="1:8" ht="12.75" customHeight="1">
      <c r="A2839" s="544" t="s">
        <v>6676</v>
      </c>
      <c r="B2839" s="367" t="s">
        <v>6197</v>
      </c>
      <c r="C2839" s="545"/>
      <c r="D2839" s="529"/>
      <c r="E2839" s="530">
        <v>51</v>
      </c>
      <c r="F2839" s="531">
        <v>465</v>
      </c>
      <c r="G2839" s="493">
        <f t="shared" si="51"/>
        <v>51</v>
      </c>
      <c r="H2839" s="543">
        <v>465</v>
      </c>
    </row>
    <row r="2840" spans="1:8" ht="12.75" customHeight="1">
      <c r="A2840" s="544" t="s">
        <v>5543</v>
      </c>
      <c r="B2840" s="367" t="s">
        <v>5544</v>
      </c>
      <c r="C2840" s="545"/>
      <c r="D2840" s="529"/>
      <c r="E2840" s="530">
        <v>0</v>
      </c>
      <c r="F2840" s="531">
        <v>2</v>
      </c>
      <c r="G2840" s="493">
        <f t="shared" si="51"/>
        <v>0</v>
      </c>
      <c r="H2840" s="543">
        <v>2</v>
      </c>
    </row>
    <row r="2841" spans="1:8" ht="12.75" customHeight="1">
      <c r="A2841" s="544" t="s">
        <v>5675</v>
      </c>
      <c r="B2841" s="367" t="s">
        <v>5793</v>
      </c>
      <c r="C2841" s="545"/>
      <c r="D2841" s="529"/>
      <c r="E2841" s="530">
        <v>0</v>
      </c>
      <c r="F2841" s="531">
        <v>0</v>
      </c>
      <c r="G2841" s="493">
        <f t="shared" si="51"/>
        <v>0</v>
      </c>
      <c r="H2841" s="543">
        <v>0</v>
      </c>
    </row>
    <row r="2842" spans="1:8" ht="12.75" customHeight="1">
      <c r="A2842" s="544" t="s">
        <v>5545</v>
      </c>
      <c r="B2842" s="367" t="s">
        <v>5546</v>
      </c>
      <c r="C2842" s="545"/>
      <c r="D2842" s="529"/>
      <c r="E2842" s="530">
        <v>1</v>
      </c>
      <c r="F2842" s="531">
        <v>0</v>
      </c>
      <c r="G2842" s="493">
        <f t="shared" si="51"/>
        <v>1</v>
      </c>
      <c r="H2842" s="543">
        <v>0</v>
      </c>
    </row>
    <row r="2843" spans="1:8" ht="12.75" customHeight="1">
      <c r="A2843" s="544" t="s">
        <v>6678</v>
      </c>
      <c r="B2843" s="367" t="s">
        <v>6744</v>
      </c>
      <c r="C2843" s="545"/>
      <c r="D2843" s="529"/>
      <c r="E2843" s="530">
        <v>0</v>
      </c>
      <c r="F2843" s="531">
        <v>6</v>
      </c>
      <c r="G2843" s="493">
        <f t="shared" si="51"/>
        <v>0</v>
      </c>
      <c r="H2843" s="543">
        <v>6</v>
      </c>
    </row>
    <row r="2844" spans="1:8" ht="12.75" customHeight="1">
      <c r="A2844" s="544" t="s">
        <v>5549</v>
      </c>
      <c r="B2844" s="367" t="s">
        <v>6745</v>
      </c>
      <c r="C2844" s="545"/>
      <c r="D2844" s="529"/>
      <c r="E2844" s="530">
        <v>188</v>
      </c>
      <c r="F2844" s="531">
        <v>1226</v>
      </c>
      <c r="G2844" s="493">
        <f t="shared" si="51"/>
        <v>188</v>
      </c>
      <c r="H2844" s="543">
        <v>1226</v>
      </c>
    </row>
    <row r="2845" spans="1:8" ht="12.75" customHeight="1">
      <c r="A2845" s="544" t="s">
        <v>5555</v>
      </c>
      <c r="B2845" s="367" t="s">
        <v>5683</v>
      </c>
      <c r="C2845" s="545"/>
      <c r="D2845" s="529"/>
      <c r="E2845" s="530">
        <v>78</v>
      </c>
      <c r="F2845" s="531">
        <v>465</v>
      </c>
      <c r="G2845" s="493">
        <f t="shared" si="51"/>
        <v>78</v>
      </c>
      <c r="H2845" s="543">
        <v>465</v>
      </c>
    </row>
    <row r="2846" spans="1:8" ht="12.75" customHeight="1">
      <c r="A2846" s="544" t="s">
        <v>6684</v>
      </c>
      <c r="B2846" s="367" t="s">
        <v>6746</v>
      </c>
      <c r="C2846" s="545"/>
      <c r="D2846" s="529"/>
      <c r="E2846" s="530">
        <v>3</v>
      </c>
      <c r="F2846" s="531">
        <v>19</v>
      </c>
      <c r="G2846" s="493">
        <f t="shared" si="51"/>
        <v>3</v>
      </c>
      <c r="H2846" s="543">
        <v>19</v>
      </c>
    </row>
    <row r="2847" spans="1:8" ht="12.75" customHeight="1">
      <c r="A2847" s="544" t="s">
        <v>1879</v>
      </c>
      <c r="B2847" s="367" t="s">
        <v>5799</v>
      </c>
      <c r="C2847" s="545"/>
      <c r="D2847" s="529"/>
      <c r="E2847" s="530">
        <v>5</v>
      </c>
      <c r="F2847" s="531">
        <v>27</v>
      </c>
      <c r="G2847" s="493">
        <f t="shared" si="51"/>
        <v>5</v>
      </c>
      <c r="H2847" s="543">
        <v>27</v>
      </c>
    </row>
    <row r="2848" spans="1:8" ht="12.75" customHeight="1">
      <c r="A2848" s="544" t="s">
        <v>1880</v>
      </c>
      <c r="B2848" s="367" t="s">
        <v>5800</v>
      </c>
      <c r="C2848" s="545"/>
      <c r="D2848" s="529"/>
      <c r="E2848" s="530">
        <v>0</v>
      </c>
      <c r="F2848" s="531">
        <v>21</v>
      </c>
      <c r="G2848" s="493">
        <f t="shared" si="51"/>
        <v>0</v>
      </c>
      <c r="H2848" s="543">
        <v>21</v>
      </c>
    </row>
    <row r="2849" spans="1:12" ht="12.75" customHeight="1">
      <c r="A2849" s="544" t="s">
        <v>6146</v>
      </c>
      <c r="B2849" s="367" t="s">
        <v>6747</v>
      </c>
      <c r="C2849" s="545"/>
      <c r="D2849" s="529"/>
      <c r="E2849" s="530">
        <v>0</v>
      </c>
      <c r="F2849" s="531">
        <v>0</v>
      </c>
      <c r="G2849" s="493">
        <f t="shared" si="51"/>
        <v>0</v>
      </c>
      <c r="H2849" s="543">
        <v>0</v>
      </c>
    </row>
    <row r="2850" spans="1:12" ht="12.75" customHeight="1">
      <c r="A2850" s="544" t="s">
        <v>6748</v>
      </c>
      <c r="B2850" s="367" t="s">
        <v>6749</v>
      </c>
      <c r="C2850" s="545"/>
      <c r="D2850" s="529"/>
      <c r="E2850" s="530">
        <v>34</v>
      </c>
      <c r="F2850" s="531">
        <v>941</v>
      </c>
      <c r="G2850" s="493">
        <f t="shared" si="51"/>
        <v>34</v>
      </c>
      <c r="H2850" s="543">
        <v>941</v>
      </c>
    </row>
    <row r="2851" spans="1:12" ht="12.75" customHeight="1">
      <c r="A2851" s="544" t="s">
        <v>6750</v>
      </c>
      <c r="B2851" s="367" t="s">
        <v>6045</v>
      </c>
      <c r="C2851" s="545"/>
      <c r="D2851" s="529"/>
      <c r="E2851" s="530">
        <v>38</v>
      </c>
      <c r="F2851" s="531">
        <v>256</v>
      </c>
      <c r="G2851" s="493">
        <f t="shared" si="51"/>
        <v>38</v>
      </c>
      <c r="H2851" s="543">
        <v>256</v>
      </c>
    </row>
    <row r="2852" spans="1:12" ht="12.75" customHeight="1" thickBot="1">
      <c r="A2852" s="841" t="s">
        <v>7333</v>
      </c>
      <c r="B2852" s="842" t="s">
        <v>7334</v>
      </c>
      <c r="C2852" s="836"/>
      <c r="D2852" s="837"/>
      <c r="E2852" s="838">
        <v>3</v>
      </c>
      <c r="F2852" s="839"/>
      <c r="G2852" s="493">
        <f t="shared" si="51"/>
        <v>3</v>
      </c>
      <c r="H2852" s="840"/>
    </row>
    <row r="2853" spans="1:12" ht="15.75" customHeight="1" thickBot="1">
      <c r="A2853" s="629"/>
      <c r="B2853" s="630" t="s">
        <v>6751</v>
      </c>
      <c r="C2853" s="631"/>
      <c r="D2853" s="632"/>
      <c r="E2853" s="631">
        <v>3842</v>
      </c>
      <c r="F2853" s="632">
        <v>36034</v>
      </c>
      <c r="G2853" s="1355">
        <f t="shared" si="51"/>
        <v>3842</v>
      </c>
      <c r="H2853" s="632">
        <v>36034</v>
      </c>
    </row>
    <row r="2854" spans="1:12" ht="15.75" customHeight="1" thickBot="1">
      <c r="A2854" s="2084" t="s">
        <v>6752</v>
      </c>
      <c r="B2854" s="2085"/>
      <c r="C2854" s="633"/>
      <c r="D2854" s="634"/>
      <c r="E2854" s="633">
        <v>0</v>
      </c>
      <c r="F2854" s="634"/>
      <c r="G2854" s="633"/>
      <c r="H2854" s="635"/>
    </row>
    <row r="2855" spans="1:12" ht="12.75" customHeight="1">
      <c r="A2855" s="338" t="s">
        <v>2746</v>
      </c>
      <c r="B2855" s="339" t="s">
        <v>6753</v>
      </c>
      <c r="C2855" s="546"/>
      <c r="D2855" s="547">
        <v>1</v>
      </c>
      <c r="E2855" s="548">
        <v>0</v>
      </c>
      <c r="F2855" s="549"/>
      <c r="G2855" s="532"/>
      <c r="H2855" s="550">
        <v>1</v>
      </c>
    </row>
    <row r="2856" spans="1:12" ht="12.75" customHeight="1">
      <c r="A2856" s="338" t="s">
        <v>2748</v>
      </c>
      <c r="B2856" s="339" t="s">
        <v>6754</v>
      </c>
      <c r="C2856" s="546"/>
      <c r="D2856" s="547">
        <v>1</v>
      </c>
      <c r="E2856" s="548"/>
      <c r="F2856" s="549"/>
      <c r="G2856" s="532"/>
      <c r="H2856" s="550">
        <v>1</v>
      </c>
    </row>
    <row r="2857" spans="1:12" ht="12.75" customHeight="1">
      <c r="A2857" s="338" t="s">
        <v>3774</v>
      </c>
      <c r="B2857" s="339" t="s">
        <v>3775</v>
      </c>
      <c r="C2857" s="546"/>
      <c r="D2857" s="547">
        <v>1</v>
      </c>
      <c r="E2857" s="548"/>
      <c r="F2857" s="549"/>
      <c r="G2857" s="532"/>
      <c r="H2857" s="550">
        <v>1</v>
      </c>
    </row>
    <row r="2858" spans="1:12" ht="12.75" customHeight="1">
      <c r="A2858" s="338" t="s">
        <v>5216</v>
      </c>
      <c r="B2858" s="339" t="s">
        <v>6755</v>
      </c>
      <c r="C2858" s="546"/>
      <c r="D2858" s="547">
        <v>1</v>
      </c>
      <c r="E2858" s="548"/>
      <c r="F2858" s="549"/>
      <c r="G2858" s="532"/>
      <c r="H2858" s="550">
        <v>1</v>
      </c>
    </row>
    <row r="2859" spans="1:12">
      <c r="A2859" s="338" t="s">
        <v>6756</v>
      </c>
      <c r="B2859" s="339" t="s">
        <v>6757</v>
      </c>
      <c r="C2859" s="546"/>
      <c r="D2859" s="547">
        <v>1</v>
      </c>
      <c r="E2859" s="548"/>
      <c r="F2859" s="549"/>
      <c r="G2859" s="532"/>
      <c r="H2859" s="550">
        <v>1</v>
      </c>
    </row>
    <row r="2860" spans="1:12" ht="25.5">
      <c r="A2860" s="338" t="s">
        <v>3836</v>
      </c>
      <c r="B2860" s="339" t="s">
        <v>6758</v>
      </c>
      <c r="C2860" s="546"/>
      <c r="D2860" s="547">
        <v>1</v>
      </c>
      <c r="E2860" s="548"/>
      <c r="F2860" s="549"/>
      <c r="G2860" s="532"/>
      <c r="H2860" s="550">
        <v>1</v>
      </c>
    </row>
    <row r="2861" spans="1:12" ht="24.75" customHeight="1">
      <c r="A2861" s="338" t="s">
        <v>6592</v>
      </c>
      <c r="B2861" s="339" t="s">
        <v>6759</v>
      </c>
      <c r="C2861" s="546"/>
      <c r="D2861" s="547">
        <v>1</v>
      </c>
      <c r="E2861" s="548"/>
      <c r="F2861" s="549"/>
      <c r="G2861" s="532"/>
      <c r="H2861" s="550">
        <v>1</v>
      </c>
    </row>
    <row r="2862" spans="1:12" ht="63.75">
      <c r="A2862" s="338" t="s">
        <v>6586</v>
      </c>
      <c r="B2862" s="339" t="s">
        <v>6760</v>
      </c>
      <c r="C2862" s="546"/>
      <c r="D2862" s="547">
        <v>1</v>
      </c>
      <c r="E2862" s="548"/>
      <c r="F2862" s="549"/>
      <c r="G2862" s="532"/>
      <c r="H2862" s="550">
        <v>1</v>
      </c>
    </row>
    <row r="2863" spans="1:12">
      <c r="A2863" s="2092" t="s">
        <v>6761</v>
      </c>
      <c r="B2863" s="2093"/>
      <c r="C2863" s="551"/>
      <c r="D2863" s="552">
        <v>8</v>
      </c>
      <c r="E2863" s="551"/>
      <c r="F2863" s="552"/>
      <c r="G2863" s="532"/>
      <c r="H2863" s="553">
        <v>8</v>
      </c>
    </row>
    <row r="2864" spans="1:12" ht="18.75" customHeight="1" thickBot="1">
      <c r="A2864" s="2094" t="s">
        <v>6762</v>
      </c>
      <c r="B2864" s="2095"/>
      <c r="C2864" s="636">
        <f>C2853+C2795+C2723+C2565+C1230</f>
        <v>177543</v>
      </c>
      <c r="D2864" s="637">
        <f t="shared" ref="D2864:E2864" si="52">D2853+D2795+D2723+D2565+D1230</f>
        <v>306177</v>
      </c>
      <c r="E2864" s="636">
        <f t="shared" si="52"/>
        <v>689351</v>
      </c>
      <c r="F2864" s="637">
        <v>1201910</v>
      </c>
      <c r="G2864" s="636">
        <f>C2864+E2864</f>
        <v>866894</v>
      </c>
      <c r="H2864" s="637">
        <v>1508087</v>
      </c>
      <c r="J2864" s="306"/>
      <c r="L2864" s="306"/>
    </row>
    <row r="2865" spans="11:12">
      <c r="K2865" s="306"/>
    </row>
    <row r="2867" spans="11:12">
      <c r="L2867" s="306"/>
    </row>
  </sheetData>
  <mergeCells count="36">
    <mergeCell ref="A2724:H2724"/>
    <mergeCell ref="A2796:H2796"/>
    <mergeCell ref="A2854:B2854"/>
    <mergeCell ref="A2863:B2863"/>
    <mergeCell ref="A2864:B2864"/>
    <mergeCell ref="A2566:H2566"/>
    <mergeCell ref="A1354:H1354"/>
    <mergeCell ref="A1488:H1488"/>
    <mergeCell ref="A1618:H1618"/>
    <mergeCell ref="A1753:H1753"/>
    <mergeCell ref="A1909:H1909"/>
    <mergeCell ref="A2013:H2013"/>
    <mergeCell ref="A2095:H2095"/>
    <mergeCell ref="A2178:H2178"/>
    <mergeCell ref="A2261:H2261"/>
    <mergeCell ref="A2515:H2515"/>
    <mergeCell ref="A2565:B2565"/>
    <mergeCell ref="A1232:H1232"/>
    <mergeCell ref="A9:H9"/>
    <mergeCell ref="A10:H10"/>
    <mergeCell ref="A549:B549"/>
    <mergeCell ref="A551:H551"/>
    <mergeCell ref="A817:B817"/>
    <mergeCell ref="A819:H819"/>
    <mergeCell ref="A1070:B1070"/>
    <mergeCell ref="A1072:H1072"/>
    <mergeCell ref="A1229:B1229"/>
    <mergeCell ref="A1230:B1230"/>
    <mergeCell ref="A1231:H1231"/>
    <mergeCell ref="C1:G1"/>
    <mergeCell ref="C4:D4"/>
    <mergeCell ref="A7:A8"/>
    <mergeCell ref="B7:B8"/>
    <mergeCell ref="C7:D7"/>
    <mergeCell ref="E7:F7"/>
    <mergeCell ref="G7:H7"/>
  </mergeCells>
  <conditionalFormatting sqref="A438:A488">
    <cfRule type="duplicateValues" dxfId="30" priority="3" stopIfTrue="1"/>
  </conditionalFormatting>
  <conditionalFormatting sqref="A448">
    <cfRule type="duplicateValues" dxfId="29" priority="6" stopIfTrue="1"/>
  </conditionalFormatting>
  <conditionalFormatting sqref="A462">
    <cfRule type="duplicateValues" dxfId="28" priority="5" stopIfTrue="1"/>
  </conditionalFormatting>
  <conditionalFormatting sqref="A473:A485">
    <cfRule type="duplicateValues" dxfId="27" priority="2" stopIfTrue="1"/>
  </conditionalFormatting>
  <conditionalFormatting sqref="A481:A487">
    <cfRule type="duplicateValues" dxfId="26" priority="4" stopIfTrue="1"/>
  </conditionalFormatting>
  <conditionalFormatting sqref="A208:B208 A211:B211 A226:B226 A552:B552 A576:B576">
    <cfRule type="expression" dxfId="25" priority="7" stopIfTrue="1">
      <formula>"mod(row(a6),2)==0"</formula>
    </cfRule>
  </conditionalFormatting>
  <conditionalFormatting sqref="A862:B862 A866:B866 A868 A870:B873 A876:B876 A879:B879">
    <cfRule type="expression" dxfId="24" priority="1" stopIfTrue="1">
      <formula>"mod(row(a6),2)==0"</formula>
    </cfRule>
  </conditionalFormatting>
  <pageMargins left="0.62" right="0.23622047244094499" top="0.35433070866141703" bottom="0.35433070866141703" header="0.31496062992126" footer="0.31496062992126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E386-491A-4B19-9C32-F58E15E9073D}">
  <sheetPr>
    <tabColor theme="4" tint="0.59999389629810485"/>
  </sheetPr>
  <dimension ref="A1:K614"/>
  <sheetViews>
    <sheetView topLeftCell="A84" workbookViewId="0">
      <selection activeCell="M344" sqref="M343:M344"/>
    </sheetView>
  </sheetViews>
  <sheetFormatPr defaultRowHeight="12.75"/>
  <cols>
    <col min="1" max="1" width="8.85546875" style="177" customWidth="1"/>
    <col min="2" max="2" width="46.5703125" style="177" customWidth="1"/>
    <col min="3" max="3" width="8.85546875" style="180" customWidth="1"/>
    <col min="4" max="4" width="9.5703125" style="176" customWidth="1"/>
    <col min="5" max="5" width="9.28515625" style="180" customWidth="1"/>
    <col min="6" max="6" width="9.85546875" style="176" customWidth="1"/>
    <col min="7" max="7" width="9.140625" style="180"/>
    <col min="8" max="8" width="9" style="176" customWidth="1"/>
    <col min="9" max="9" width="4.85546875" style="177" customWidth="1"/>
    <col min="10" max="250" width="9.140625" style="177"/>
    <col min="251" max="251" width="8.85546875" style="177" customWidth="1"/>
    <col min="252" max="252" width="46.5703125" style="177" customWidth="1"/>
    <col min="253" max="253" width="8.85546875" style="177" customWidth="1"/>
    <col min="254" max="254" width="9.5703125" style="177" customWidth="1"/>
    <col min="255" max="255" width="9.28515625" style="177" customWidth="1"/>
    <col min="256" max="256" width="9.85546875" style="177" customWidth="1"/>
    <col min="257" max="257" width="9.140625" style="177"/>
    <col min="258" max="258" width="9.85546875" style="177" customWidth="1"/>
    <col min="259" max="259" width="4.85546875" style="177" customWidth="1"/>
    <col min="260" max="260" width="14.7109375" style="177" customWidth="1"/>
    <col min="261" max="261" width="8.7109375" style="177" customWidth="1"/>
    <col min="262" max="262" width="10.85546875" style="177" customWidth="1"/>
    <col min="263" max="263" width="12.28515625" style="177" customWidth="1"/>
    <col min="264" max="264" width="9.140625" style="177"/>
    <col min="265" max="265" width="14.42578125" style="177" customWidth="1"/>
    <col min="266" max="506" width="9.140625" style="177"/>
    <col min="507" max="507" width="8.85546875" style="177" customWidth="1"/>
    <col min="508" max="508" width="46.5703125" style="177" customWidth="1"/>
    <col min="509" max="509" width="8.85546875" style="177" customWidth="1"/>
    <col min="510" max="510" width="9.5703125" style="177" customWidth="1"/>
    <col min="511" max="511" width="9.28515625" style="177" customWidth="1"/>
    <col min="512" max="512" width="9.85546875" style="177" customWidth="1"/>
    <col min="513" max="513" width="9.140625" style="177"/>
    <col min="514" max="514" width="9.85546875" style="177" customWidth="1"/>
    <col min="515" max="515" width="4.85546875" style="177" customWidth="1"/>
    <col min="516" max="516" width="14.7109375" style="177" customWidth="1"/>
    <col min="517" max="517" width="8.7109375" style="177" customWidth="1"/>
    <col min="518" max="518" width="10.85546875" style="177" customWidth="1"/>
    <col min="519" max="519" width="12.28515625" style="177" customWidth="1"/>
    <col min="520" max="520" width="9.140625" style="177"/>
    <col min="521" max="521" width="14.42578125" style="177" customWidth="1"/>
    <col min="522" max="762" width="9.140625" style="177"/>
    <col min="763" max="763" width="8.85546875" style="177" customWidth="1"/>
    <col min="764" max="764" width="46.5703125" style="177" customWidth="1"/>
    <col min="765" max="765" width="8.85546875" style="177" customWidth="1"/>
    <col min="766" max="766" width="9.5703125" style="177" customWidth="1"/>
    <col min="767" max="767" width="9.28515625" style="177" customWidth="1"/>
    <col min="768" max="768" width="9.85546875" style="177" customWidth="1"/>
    <col min="769" max="769" width="9.140625" style="177"/>
    <col min="770" max="770" width="9.85546875" style="177" customWidth="1"/>
    <col min="771" max="771" width="4.85546875" style="177" customWidth="1"/>
    <col min="772" max="772" width="14.7109375" style="177" customWidth="1"/>
    <col min="773" max="773" width="8.7109375" style="177" customWidth="1"/>
    <col min="774" max="774" width="10.85546875" style="177" customWidth="1"/>
    <col min="775" max="775" width="12.28515625" style="177" customWidth="1"/>
    <col min="776" max="776" width="9.140625" style="177"/>
    <col min="777" max="777" width="14.42578125" style="177" customWidth="1"/>
    <col min="778" max="1018" width="9.140625" style="177"/>
    <col min="1019" max="1019" width="8.85546875" style="177" customWidth="1"/>
    <col min="1020" max="1020" width="46.5703125" style="177" customWidth="1"/>
    <col min="1021" max="1021" width="8.85546875" style="177" customWidth="1"/>
    <col min="1022" max="1022" width="9.5703125" style="177" customWidth="1"/>
    <col min="1023" max="1023" width="9.28515625" style="177" customWidth="1"/>
    <col min="1024" max="1024" width="9.85546875" style="177" customWidth="1"/>
    <col min="1025" max="1025" width="9.140625" style="177"/>
    <col min="1026" max="1026" width="9.85546875" style="177" customWidth="1"/>
    <col min="1027" max="1027" width="4.85546875" style="177" customWidth="1"/>
    <col min="1028" max="1028" width="14.7109375" style="177" customWidth="1"/>
    <col min="1029" max="1029" width="8.7109375" style="177" customWidth="1"/>
    <col min="1030" max="1030" width="10.85546875" style="177" customWidth="1"/>
    <col min="1031" max="1031" width="12.28515625" style="177" customWidth="1"/>
    <col min="1032" max="1032" width="9.140625" style="177"/>
    <col min="1033" max="1033" width="14.42578125" style="177" customWidth="1"/>
    <col min="1034" max="1274" width="9.140625" style="177"/>
    <col min="1275" max="1275" width="8.85546875" style="177" customWidth="1"/>
    <col min="1276" max="1276" width="46.5703125" style="177" customWidth="1"/>
    <col min="1277" max="1277" width="8.85546875" style="177" customWidth="1"/>
    <col min="1278" max="1278" width="9.5703125" style="177" customWidth="1"/>
    <col min="1279" max="1279" width="9.28515625" style="177" customWidth="1"/>
    <col min="1280" max="1280" width="9.85546875" style="177" customWidth="1"/>
    <col min="1281" max="1281" width="9.140625" style="177"/>
    <col min="1282" max="1282" width="9.85546875" style="177" customWidth="1"/>
    <col min="1283" max="1283" width="4.85546875" style="177" customWidth="1"/>
    <col min="1284" max="1284" width="14.7109375" style="177" customWidth="1"/>
    <col min="1285" max="1285" width="8.7109375" style="177" customWidth="1"/>
    <col min="1286" max="1286" width="10.85546875" style="177" customWidth="1"/>
    <col min="1287" max="1287" width="12.28515625" style="177" customWidth="1"/>
    <col min="1288" max="1288" width="9.140625" style="177"/>
    <col min="1289" max="1289" width="14.42578125" style="177" customWidth="1"/>
    <col min="1290" max="1530" width="9.140625" style="177"/>
    <col min="1531" max="1531" width="8.85546875" style="177" customWidth="1"/>
    <col min="1532" max="1532" width="46.5703125" style="177" customWidth="1"/>
    <col min="1533" max="1533" width="8.85546875" style="177" customWidth="1"/>
    <col min="1534" max="1534" width="9.5703125" style="177" customWidth="1"/>
    <col min="1535" max="1535" width="9.28515625" style="177" customWidth="1"/>
    <col min="1536" max="1536" width="9.85546875" style="177" customWidth="1"/>
    <col min="1537" max="1537" width="9.140625" style="177"/>
    <col min="1538" max="1538" width="9.85546875" style="177" customWidth="1"/>
    <col min="1539" max="1539" width="4.85546875" style="177" customWidth="1"/>
    <col min="1540" max="1540" width="14.7109375" style="177" customWidth="1"/>
    <col min="1541" max="1541" width="8.7109375" style="177" customWidth="1"/>
    <col min="1542" max="1542" width="10.85546875" style="177" customWidth="1"/>
    <col min="1543" max="1543" width="12.28515625" style="177" customWidth="1"/>
    <col min="1544" max="1544" width="9.140625" style="177"/>
    <col min="1545" max="1545" width="14.42578125" style="177" customWidth="1"/>
    <col min="1546" max="1786" width="9.140625" style="177"/>
    <col min="1787" max="1787" width="8.85546875" style="177" customWidth="1"/>
    <col min="1788" max="1788" width="46.5703125" style="177" customWidth="1"/>
    <col min="1789" max="1789" width="8.85546875" style="177" customWidth="1"/>
    <col min="1790" max="1790" width="9.5703125" style="177" customWidth="1"/>
    <col min="1791" max="1791" width="9.28515625" style="177" customWidth="1"/>
    <col min="1792" max="1792" width="9.85546875" style="177" customWidth="1"/>
    <col min="1793" max="1793" width="9.140625" style="177"/>
    <col min="1794" max="1794" width="9.85546875" style="177" customWidth="1"/>
    <col min="1795" max="1795" width="4.85546875" style="177" customWidth="1"/>
    <col min="1796" max="1796" width="14.7109375" style="177" customWidth="1"/>
    <col min="1797" max="1797" width="8.7109375" style="177" customWidth="1"/>
    <col min="1798" max="1798" width="10.85546875" style="177" customWidth="1"/>
    <col min="1799" max="1799" width="12.28515625" style="177" customWidth="1"/>
    <col min="1800" max="1800" width="9.140625" style="177"/>
    <col min="1801" max="1801" width="14.42578125" style="177" customWidth="1"/>
    <col min="1802" max="2042" width="9.140625" style="177"/>
    <col min="2043" max="2043" width="8.85546875" style="177" customWidth="1"/>
    <col min="2044" max="2044" width="46.5703125" style="177" customWidth="1"/>
    <col min="2045" max="2045" width="8.85546875" style="177" customWidth="1"/>
    <col min="2046" max="2046" width="9.5703125" style="177" customWidth="1"/>
    <col min="2047" max="2047" width="9.28515625" style="177" customWidth="1"/>
    <col min="2048" max="2048" width="9.85546875" style="177" customWidth="1"/>
    <col min="2049" max="2049" width="9.140625" style="177"/>
    <col min="2050" max="2050" width="9.85546875" style="177" customWidth="1"/>
    <col min="2051" max="2051" width="4.85546875" style="177" customWidth="1"/>
    <col min="2052" max="2052" width="14.7109375" style="177" customWidth="1"/>
    <col min="2053" max="2053" width="8.7109375" style="177" customWidth="1"/>
    <col min="2054" max="2054" width="10.85546875" style="177" customWidth="1"/>
    <col min="2055" max="2055" width="12.28515625" style="177" customWidth="1"/>
    <col min="2056" max="2056" width="9.140625" style="177"/>
    <col min="2057" max="2057" width="14.42578125" style="177" customWidth="1"/>
    <col min="2058" max="2298" width="9.140625" style="177"/>
    <col min="2299" max="2299" width="8.85546875" style="177" customWidth="1"/>
    <col min="2300" max="2300" width="46.5703125" style="177" customWidth="1"/>
    <col min="2301" max="2301" width="8.85546875" style="177" customWidth="1"/>
    <col min="2302" max="2302" width="9.5703125" style="177" customWidth="1"/>
    <col min="2303" max="2303" width="9.28515625" style="177" customWidth="1"/>
    <col min="2304" max="2304" width="9.85546875" style="177" customWidth="1"/>
    <col min="2305" max="2305" width="9.140625" style="177"/>
    <col min="2306" max="2306" width="9.85546875" style="177" customWidth="1"/>
    <col min="2307" max="2307" width="4.85546875" style="177" customWidth="1"/>
    <col min="2308" max="2308" width="14.7109375" style="177" customWidth="1"/>
    <col min="2309" max="2309" width="8.7109375" style="177" customWidth="1"/>
    <col min="2310" max="2310" width="10.85546875" style="177" customWidth="1"/>
    <col min="2311" max="2311" width="12.28515625" style="177" customWidth="1"/>
    <col min="2312" max="2312" width="9.140625" style="177"/>
    <col min="2313" max="2313" width="14.42578125" style="177" customWidth="1"/>
    <col min="2314" max="2554" width="9.140625" style="177"/>
    <col min="2555" max="2555" width="8.85546875" style="177" customWidth="1"/>
    <col min="2556" max="2556" width="46.5703125" style="177" customWidth="1"/>
    <col min="2557" max="2557" width="8.85546875" style="177" customWidth="1"/>
    <col min="2558" max="2558" width="9.5703125" style="177" customWidth="1"/>
    <col min="2559" max="2559" width="9.28515625" style="177" customWidth="1"/>
    <col min="2560" max="2560" width="9.85546875" style="177" customWidth="1"/>
    <col min="2561" max="2561" width="9.140625" style="177"/>
    <col min="2562" max="2562" width="9.85546875" style="177" customWidth="1"/>
    <col min="2563" max="2563" width="4.85546875" style="177" customWidth="1"/>
    <col min="2564" max="2564" width="14.7109375" style="177" customWidth="1"/>
    <col min="2565" max="2565" width="8.7109375" style="177" customWidth="1"/>
    <col min="2566" max="2566" width="10.85546875" style="177" customWidth="1"/>
    <col min="2567" max="2567" width="12.28515625" style="177" customWidth="1"/>
    <col min="2568" max="2568" width="9.140625" style="177"/>
    <col min="2569" max="2569" width="14.42578125" style="177" customWidth="1"/>
    <col min="2570" max="2810" width="9.140625" style="177"/>
    <col min="2811" max="2811" width="8.85546875" style="177" customWidth="1"/>
    <col min="2812" max="2812" width="46.5703125" style="177" customWidth="1"/>
    <col min="2813" max="2813" width="8.85546875" style="177" customWidth="1"/>
    <col min="2814" max="2814" width="9.5703125" style="177" customWidth="1"/>
    <col min="2815" max="2815" width="9.28515625" style="177" customWidth="1"/>
    <col min="2816" max="2816" width="9.85546875" style="177" customWidth="1"/>
    <col min="2817" max="2817" width="9.140625" style="177"/>
    <col min="2818" max="2818" width="9.85546875" style="177" customWidth="1"/>
    <col min="2819" max="2819" width="4.85546875" style="177" customWidth="1"/>
    <col min="2820" max="2820" width="14.7109375" style="177" customWidth="1"/>
    <col min="2821" max="2821" width="8.7109375" style="177" customWidth="1"/>
    <col min="2822" max="2822" width="10.85546875" style="177" customWidth="1"/>
    <col min="2823" max="2823" width="12.28515625" style="177" customWidth="1"/>
    <col min="2824" max="2824" width="9.140625" style="177"/>
    <col min="2825" max="2825" width="14.42578125" style="177" customWidth="1"/>
    <col min="2826" max="3066" width="9.140625" style="177"/>
    <col min="3067" max="3067" width="8.85546875" style="177" customWidth="1"/>
    <col min="3068" max="3068" width="46.5703125" style="177" customWidth="1"/>
    <col min="3069" max="3069" width="8.85546875" style="177" customWidth="1"/>
    <col min="3070" max="3070" width="9.5703125" style="177" customWidth="1"/>
    <col min="3071" max="3071" width="9.28515625" style="177" customWidth="1"/>
    <col min="3072" max="3072" width="9.85546875" style="177" customWidth="1"/>
    <col min="3073" max="3073" width="9.140625" style="177"/>
    <col min="3074" max="3074" width="9.85546875" style="177" customWidth="1"/>
    <col min="3075" max="3075" width="4.85546875" style="177" customWidth="1"/>
    <col min="3076" max="3076" width="14.7109375" style="177" customWidth="1"/>
    <col min="3077" max="3077" width="8.7109375" style="177" customWidth="1"/>
    <col min="3078" max="3078" width="10.85546875" style="177" customWidth="1"/>
    <col min="3079" max="3079" width="12.28515625" style="177" customWidth="1"/>
    <col min="3080" max="3080" width="9.140625" style="177"/>
    <col min="3081" max="3081" width="14.42578125" style="177" customWidth="1"/>
    <col min="3082" max="3322" width="9.140625" style="177"/>
    <col min="3323" max="3323" width="8.85546875" style="177" customWidth="1"/>
    <col min="3324" max="3324" width="46.5703125" style="177" customWidth="1"/>
    <col min="3325" max="3325" width="8.85546875" style="177" customWidth="1"/>
    <col min="3326" max="3326" width="9.5703125" style="177" customWidth="1"/>
    <col min="3327" max="3327" width="9.28515625" style="177" customWidth="1"/>
    <col min="3328" max="3328" width="9.85546875" style="177" customWidth="1"/>
    <col min="3329" max="3329" width="9.140625" style="177"/>
    <col min="3330" max="3330" width="9.85546875" style="177" customWidth="1"/>
    <col min="3331" max="3331" width="4.85546875" style="177" customWidth="1"/>
    <col min="3332" max="3332" width="14.7109375" style="177" customWidth="1"/>
    <col min="3333" max="3333" width="8.7109375" style="177" customWidth="1"/>
    <col min="3334" max="3334" width="10.85546875" style="177" customWidth="1"/>
    <col min="3335" max="3335" width="12.28515625" style="177" customWidth="1"/>
    <col min="3336" max="3336" width="9.140625" style="177"/>
    <col min="3337" max="3337" width="14.42578125" style="177" customWidth="1"/>
    <col min="3338" max="3578" width="9.140625" style="177"/>
    <col min="3579" max="3579" width="8.85546875" style="177" customWidth="1"/>
    <col min="3580" max="3580" width="46.5703125" style="177" customWidth="1"/>
    <col min="3581" max="3581" width="8.85546875" style="177" customWidth="1"/>
    <col min="3582" max="3582" width="9.5703125" style="177" customWidth="1"/>
    <col min="3583" max="3583" width="9.28515625" style="177" customWidth="1"/>
    <col min="3584" max="3584" width="9.85546875" style="177" customWidth="1"/>
    <col min="3585" max="3585" width="9.140625" style="177"/>
    <col min="3586" max="3586" width="9.85546875" style="177" customWidth="1"/>
    <col min="3587" max="3587" width="4.85546875" style="177" customWidth="1"/>
    <col min="3588" max="3588" width="14.7109375" style="177" customWidth="1"/>
    <col min="3589" max="3589" width="8.7109375" style="177" customWidth="1"/>
    <col min="3590" max="3590" width="10.85546875" style="177" customWidth="1"/>
    <col min="3591" max="3591" width="12.28515625" style="177" customWidth="1"/>
    <col min="3592" max="3592" width="9.140625" style="177"/>
    <col min="3593" max="3593" width="14.42578125" style="177" customWidth="1"/>
    <col min="3594" max="3834" width="9.140625" style="177"/>
    <col min="3835" max="3835" width="8.85546875" style="177" customWidth="1"/>
    <col min="3836" max="3836" width="46.5703125" style="177" customWidth="1"/>
    <col min="3837" max="3837" width="8.85546875" style="177" customWidth="1"/>
    <col min="3838" max="3838" width="9.5703125" style="177" customWidth="1"/>
    <col min="3839" max="3839" width="9.28515625" style="177" customWidth="1"/>
    <col min="3840" max="3840" width="9.85546875" style="177" customWidth="1"/>
    <col min="3841" max="3841" width="9.140625" style="177"/>
    <col min="3842" max="3842" width="9.85546875" style="177" customWidth="1"/>
    <col min="3843" max="3843" width="4.85546875" style="177" customWidth="1"/>
    <col min="3844" max="3844" width="14.7109375" style="177" customWidth="1"/>
    <col min="3845" max="3845" width="8.7109375" style="177" customWidth="1"/>
    <col min="3846" max="3846" width="10.85546875" style="177" customWidth="1"/>
    <col min="3847" max="3847" width="12.28515625" style="177" customWidth="1"/>
    <col min="3848" max="3848" width="9.140625" style="177"/>
    <col min="3849" max="3849" width="14.42578125" style="177" customWidth="1"/>
    <col min="3850" max="4090" width="9.140625" style="177"/>
    <col min="4091" max="4091" width="8.85546875" style="177" customWidth="1"/>
    <col min="4092" max="4092" width="46.5703125" style="177" customWidth="1"/>
    <col min="4093" max="4093" width="8.85546875" style="177" customWidth="1"/>
    <col min="4094" max="4094" width="9.5703125" style="177" customWidth="1"/>
    <col min="4095" max="4095" width="9.28515625" style="177" customWidth="1"/>
    <col min="4096" max="4096" width="9.85546875" style="177" customWidth="1"/>
    <col min="4097" max="4097" width="9.140625" style="177"/>
    <col min="4098" max="4098" width="9.85546875" style="177" customWidth="1"/>
    <col min="4099" max="4099" width="4.85546875" style="177" customWidth="1"/>
    <col min="4100" max="4100" width="14.7109375" style="177" customWidth="1"/>
    <col min="4101" max="4101" width="8.7109375" style="177" customWidth="1"/>
    <col min="4102" max="4102" width="10.85546875" style="177" customWidth="1"/>
    <col min="4103" max="4103" width="12.28515625" style="177" customWidth="1"/>
    <col min="4104" max="4104" width="9.140625" style="177"/>
    <col min="4105" max="4105" width="14.42578125" style="177" customWidth="1"/>
    <col min="4106" max="4346" width="9.140625" style="177"/>
    <col min="4347" max="4347" width="8.85546875" style="177" customWidth="1"/>
    <col min="4348" max="4348" width="46.5703125" style="177" customWidth="1"/>
    <col min="4349" max="4349" width="8.85546875" style="177" customWidth="1"/>
    <col min="4350" max="4350" width="9.5703125" style="177" customWidth="1"/>
    <col min="4351" max="4351" width="9.28515625" style="177" customWidth="1"/>
    <col min="4352" max="4352" width="9.85546875" style="177" customWidth="1"/>
    <col min="4353" max="4353" width="9.140625" style="177"/>
    <col min="4354" max="4354" width="9.85546875" style="177" customWidth="1"/>
    <col min="4355" max="4355" width="4.85546875" style="177" customWidth="1"/>
    <col min="4356" max="4356" width="14.7109375" style="177" customWidth="1"/>
    <col min="4357" max="4357" width="8.7109375" style="177" customWidth="1"/>
    <col min="4358" max="4358" width="10.85546875" style="177" customWidth="1"/>
    <col min="4359" max="4359" width="12.28515625" style="177" customWidth="1"/>
    <col min="4360" max="4360" width="9.140625" style="177"/>
    <col min="4361" max="4361" width="14.42578125" style="177" customWidth="1"/>
    <col min="4362" max="4602" width="9.140625" style="177"/>
    <col min="4603" max="4603" width="8.85546875" style="177" customWidth="1"/>
    <col min="4604" max="4604" width="46.5703125" style="177" customWidth="1"/>
    <col min="4605" max="4605" width="8.85546875" style="177" customWidth="1"/>
    <col min="4606" max="4606" width="9.5703125" style="177" customWidth="1"/>
    <col min="4607" max="4607" width="9.28515625" style="177" customWidth="1"/>
    <col min="4608" max="4608" width="9.85546875" style="177" customWidth="1"/>
    <col min="4609" max="4609" width="9.140625" style="177"/>
    <col min="4610" max="4610" width="9.85546875" style="177" customWidth="1"/>
    <col min="4611" max="4611" width="4.85546875" style="177" customWidth="1"/>
    <col min="4612" max="4612" width="14.7109375" style="177" customWidth="1"/>
    <col min="4613" max="4613" width="8.7109375" style="177" customWidth="1"/>
    <col min="4614" max="4614" width="10.85546875" style="177" customWidth="1"/>
    <col min="4615" max="4615" width="12.28515625" style="177" customWidth="1"/>
    <col min="4616" max="4616" width="9.140625" style="177"/>
    <col min="4617" max="4617" width="14.42578125" style="177" customWidth="1"/>
    <col min="4618" max="4858" width="9.140625" style="177"/>
    <col min="4859" max="4859" width="8.85546875" style="177" customWidth="1"/>
    <col min="4860" max="4860" width="46.5703125" style="177" customWidth="1"/>
    <col min="4861" max="4861" width="8.85546875" style="177" customWidth="1"/>
    <col min="4862" max="4862" width="9.5703125" style="177" customWidth="1"/>
    <col min="4863" max="4863" width="9.28515625" style="177" customWidth="1"/>
    <col min="4864" max="4864" width="9.85546875" style="177" customWidth="1"/>
    <col min="4865" max="4865" width="9.140625" style="177"/>
    <col min="4866" max="4866" width="9.85546875" style="177" customWidth="1"/>
    <col min="4867" max="4867" width="4.85546875" style="177" customWidth="1"/>
    <col min="4868" max="4868" width="14.7109375" style="177" customWidth="1"/>
    <col min="4869" max="4869" width="8.7109375" style="177" customWidth="1"/>
    <col min="4870" max="4870" width="10.85546875" style="177" customWidth="1"/>
    <col min="4871" max="4871" width="12.28515625" style="177" customWidth="1"/>
    <col min="4872" max="4872" width="9.140625" style="177"/>
    <col min="4873" max="4873" width="14.42578125" style="177" customWidth="1"/>
    <col min="4874" max="5114" width="9.140625" style="177"/>
    <col min="5115" max="5115" width="8.85546875" style="177" customWidth="1"/>
    <col min="5116" max="5116" width="46.5703125" style="177" customWidth="1"/>
    <col min="5117" max="5117" width="8.85546875" style="177" customWidth="1"/>
    <col min="5118" max="5118" width="9.5703125" style="177" customWidth="1"/>
    <col min="5119" max="5119" width="9.28515625" style="177" customWidth="1"/>
    <col min="5120" max="5120" width="9.85546875" style="177" customWidth="1"/>
    <col min="5121" max="5121" width="9.140625" style="177"/>
    <col min="5122" max="5122" width="9.85546875" style="177" customWidth="1"/>
    <col min="5123" max="5123" width="4.85546875" style="177" customWidth="1"/>
    <col min="5124" max="5124" width="14.7109375" style="177" customWidth="1"/>
    <col min="5125" max="5125" width="8.7109375" style="177" customWidth="1"/>
    <col min="5126" max="5126" width="10.85546875" style="177" customWidth="1"/>
    <col min="5127" max="5127" width="12.28515625" style="177" customWidth="1"/>
    <col min="5128" max="5128" width="9.140625" style="177"/>
    <col min="5129" max="5129" width="14.42578125" style="177" customWidth="1"/>
    <col min="5130" max="5370" width="9.140625" style="177"/>
    <col min="5371" max="5371" width="8.85546875" style="177" customWidth="1"/>
    <col min="5372" max="5372" width="46.5703125" style="177" customWidth="1"/>
    <col min="5373" max="5373" width="8.85546875" style="177" customWidth="1"/>
    <col min="5374" max="5374" width="9.5703125" style="177" customWidth="1"/>
    <col min="5375" max="5375" width="9.28515625" style="177" customWidth="1"/>
    <col min="5376" max="5376" width="9.85546875" style="177" customWidth="1"/>
    <col min="5377" max="5377" width="9.140625" style="177"/>
    <col min="5378" max="5378" width="9.85546875" style="177" customWidth="1"/>
    <col min="5379" max="5379" width="4.85546875" style="177" customWidth="1"/>
    <col min="5380" max="5380" width="14.7109375" style="177" customWidth="1"/>
    <col min="5381" max="5381" width="8.7109375" style="177" customWidth="1"/>
    <col min="5382" max="5382" width="10.85546875" style="177" customWidth="1"/>
    <col min="5383" max="5383" width="12.28515625" style="177" customWidth="1"/>
    <col min="5384" max="5384" width="9.140625" style="177"/>
    <col min="5385" max="5385" width="14.42578125" style="177" customWidth="1"/>
    <col min="5386" max="5626" width="9.140625" style="177"/>
    <col min="5627" max="5627" width="8.85546875" style="177" customWidth="1"/>
    <col min="5628" max="5628" width="46.5703125" style="177" customWidth="1"/>
    <col min="5629" max="5629" width="8.85546875" style="177" customWidth="1"/>
    <col min="5630" max="5630" width="9.5703125" style="177" customWidth="1"/>
    <col min="5631" max="5631" width="9.28515625" style="177" customWidth="1"/>
    <col min="5632" max="5632" width="9.85546875" style="177" customWidth="1"/>
    <col min="5633" max="5633" width="9.140625" style="177"/>
    <col min="5634" max="5634" width="9.85546875" style="177" customWidth="1"/>
    <col min="5635" max="5635" width="4.85546875" style="177" customWidth="1"/>
    <col min="5636" max="5636" width="14.7109375" style="177" customWidth="1"/>
    <col min="5637" max="5637" width="8.7109375" style="177" customWidth="1"/>
    <col min="5638" max="5638" width="10.85546875" style="177" customWidth="1"/>
    <col min="5639" max="5639" width="12.28515625" style="177" customWidth="1"/>
    <col min="5640" max="5640" width="9.140625" style="177"/>
    <col min="5641" max="5641" width="14.42578125" style="177" customWidth="1"/>
    <col min="5642" max="5882" width="9.140625" style="177"/>
    <col min="5883" max="5883" width="8.85546875" style="177" customWidth="1"/>
    <col min="5884" max="5884" width="46.5703125" style="177" customWidth="1"/>
    <col min="5885" max="5885" width="8.85546875" style="177" customWidth="1"/>
    <col min="5886" max="5886" width="9.5703125" style="177" customWidth="1"/>
    <col min="5887" max="5887" width="9.28515625" style="177" customWidth="1"/>
    <col min="5888" max="5888" width="9.85546875" style="177" customWidth="1"/>
    <col min="5889" max="5889" width="9.140625" style="177"/>
    <col min="5890" max="5890" width="9.85546875" style="177" customWidth="1"/>
    <col min="5891" max="5891" width="4.85546875" style="177" customWidth="1"/>
    <col min="5892" max="5892" width="14.7109375" style="177" customWidth="1"/>
    <col min="5893" max="5893" width="8.7109375" style="177" customWidth="1"/>
    <col min="5894" max="5894" width="10.85546875" style="177" customWidth="1"/>
    <col min="5895" max="5895" width="12.28515625" style="177" customWidth="1"/>
    <col min="5896" max="5896" width="9.140625" style="177"/>
    <col min="5897" max="5897" width="14.42578125" style="177" customWidth="1"/>
    <col min="5898" max="6138" width="9.140625" style="177"/>
    <col min="6139" max="6139" width="8.85546875" style="177" customWidth="1"/>
    <col min="6140" max="6140" width="46.5703125" style="177" customWidth="1"/>
    <col min="6141" max="6141" width="8.85546875" style="177" customWidth="1"/>
    <col min="6142" max="6142" width="9.5703125" style="177" customWidth="1"/>
    <col min="6143" max="6143" width="9.28515625" style="177" customWidth="1"/>
    <col min="6144" max="6144" width="9.85546875" style="177" customWidth="1"/>
    <col min="6145" max="6145" width="9.140625" style="177"/>
    <col min="6146" max="6146" width="9.85546875" style="177" customWidth="1"/>
    <col min="6147" max="6147" width="4.85546875" style="177" customWidth="1"/>
    <col min="6148" max="6148" width="14.7109375" style="177" customWidth="1"/>
    <col min="6149" max="6149" width="8.7109375" style="177" customWidth="1"/>
    <col min="6150" max="6150" width="10.85546875" style="177" customWidth="1"/>
    <col min="6151" max="6151" width="12.28515625" style="177" customWidth="1"/>
    <col min="6152" max="6152" width="9.140625" style="177"/>
    <col min="6153" max="6153" width="14.42578125" style="177" customWidth="1"/>
    <col min="6154" max="6394" width="9.140625" style="177"/>
    <col min="6395" max="6395" width="8.85546875" style="177" customWidth="1"/>
    <col min="6396" max="6396" width="46.5703125" style="177" customWidth="1"/>
    <col min="6397" max="6397" width="8.85546875" style="177" customWidth="1"/>
    <col min="6398" max="6398" width="9.5703125" style="177" customWidth="1"/>
    <col min="6399" max="6399" width="9.28515625" style="177" customWidth="1"/>
    <col min="6400" max="6400" width="9.85546875" style="177" customWidth="1"/>
    <col min="6401" max="6401" width="9.140625" style="177"/>
    <col min="6402" max="6402" width="9.85546875" style="177" customWidth="1"/>
    <col min="6403" max="6403" width="4.85546875" style="177" customWidth="1"/>
    <col min="6404" max="6404" width="14.7109375" style="177" customWidth="1"/>
    <col min="6405" max="6405" width="8.7109375" style="177" customWidth="1"/>
    <col min="6406" max="6406" width="10.85546875" style="177" customWidth="1"/>
    <col min="6407" max="6407" width="12.28515625" style="177" customWidth="1"/>
    <col min="6408" max="6408" width="9.140625" style="177"/>
    <col min="6409" max="6409" width="14.42578125" style="177" customWidth="1"/>
    <col min="6410" max="6650" width="9.140625" style="177"/>
    <col min="6651" max="6651" width="8.85546875" style="177" customWidth="1"/>
    <col min="6652" max="6652" width="46.5703125" style="177" customWidth="1"/>
    <col min="6653" max="6653" width="8.85546875" style="177" customWidth="1"/>
    <col min="6654" max="6654" width="9.5703125" style="177" customWidth="1"/>
    <col min="6655" max="6655" width="9.28515625" style="177" customWidth="1"/>
    <col min="6656" max="6656" width="9.85546875" style="177" customWidth="1"/>
    <col min="6657" max="6657" width="9.140625" style="177"/>
    <col min="6658" max="6658" width="9.85546875" style="177" customWidth="1"/>
    <col min="6659" max="6659" width="4.85546875" style="177" customWidth="1"/>
    <col min="6660" max="6660" width="14.7109375" style="177" customWidth="1"/>
    <col min="6661" max="6661" width="8.7109375" style="177" customWidth="1"/>
    <col min="6662" max="6662" width="10.85546875" style="177" customWidth="1"/>
    <col min="6663" max="6663" width="12.28515625" style="177" customWidth="1"/>
    <col min="6664" max="6664" width="9.140625" style="177"/>
    <col min="6665" max="6665" width="14.42578125" style="177" customWidth="1"/>
    <col min="6666" max="6906" width="9.140625" style="177"/>
    <col min="6907" max="6907" width="8.85546875" style="177" customWidth="1"/>
    <col min="6908" max="6908" width="46.5703125" style="177" customWidth="1"/>
    <col min="6909" max="6909" width="8.85546875" style="177" customWidth="1"/>
    <col min="6910" max="6910" width="9.5703125" style="177" customWidth="1"/>
    <col min="6911" max="6911" width="9.28515625" style="177" customWidth="1"/>
    <col min="6912" max="6912" width="9.85546875" style="177" customWidth="1"/>
    <col min="6913" max="6913" width="9.140625" style="177"/>
    <col min="6914" max="6914" width="9.85546875" style="177" customWidth="1"/>
    <col min="6915" max="6915" width="4.85546875" style="177" customWidth="1"/>
    <col min="6916" max="6916" width="14.7109375" style="177" customWidth="1"/>
    <col min="6917" max="6917" width="8.7109375" style="177" customWidth="1"/>
    <col min="6918" max="6918" width="10.85546875" style="177" customWidth="1"/>
    <col min="6919" max="6919" width="12.28515625" style="177" customWidth="1"/>
    <col min="6920" max="6920" width="9.140625" style="177"/>
    <col min="6921" max="6921" width="14.42578125" style="177" customWidth="1"/>
    <col min="6922" max="7162" width="9.140625" style="177"/>
    <col min="7163" max="7163" width="8.85546875" style="177" customWidth="1"/>
    <col min="7164" max="7164" width="46.5703125" style="177" customWidth="1"/>
    <col min="7165" max="7165" width="8.85546875" style="177" customWidth="1"/>
    <col min="7166" max="7166" width="9.5703125" style="177" customWidth="1"/>
    <col min="7167" max="7167" width="9.28515625" style="177" customWidth="1"/>
    <col min="7168" max="7168" width="9.85546875" style="177" customWidth="1"/>
    <col min="7169" max="7169" width="9.140625" style="177"/>
    <col min="7170" max="7170" width="9.85546875" style="177" customWidth="1"/>
    <col min="7171" max="7171" width="4.85546875" style="177" customWidth="1"/>
    <col min="7172" max="7172" width="14.7109375" style="177" customWidth="1"/>
    <col min="7173" max="7173" width="8.7109375" style="177" customWidth="1"/>
    <col min="7174" max="7174" width="10.85546875" style="177" customWidth="1"/>
    <col min="7175" max="7175" width="12.28515625" style="177" customWidth="1"/>
    <col min="7176" max="7176" width="9.140625" style="177"/>
    <col min="7177" max="7177" width="14.42578125" style="177" customWidth="1"/>
    <col min="7178" max="7418" width="9.140625" style="177"/>
    <col min="7419" max="7419" width="8.85546875" style="177" customWidth="1"/>
    <col min="7420" max="7420" width="46.5703125" style="177" customWidth="1"/>
    <col min="7421" max="7421" width="8.85546875" style="177" customWidth="1"/>
    <col min="7422" max="7422" width="9.5703125" style="177" customWidth="1"/>
    <col min="7423" max="7423" width="9.28515625" style="177" customWidth="1"/>
    <col min="7424" max="7424" width="9.85546875" style="177" customWidth="1"/>
    <col min="7425" max="7425" width="9.140625" style="177"/>
    <col min="7426" max="7426" width="9.85546875" style="177" customWidth="1"/>
    <col min="7427" max="7427" width="4.85546875" style="177" customWidth="1"/>
    <col min="7428" max="7428" width="14.7109375" style="177" customWidth="1"/>
    <col min="7429" max="7429" width="8.7109375" style="177" customWidth="1"/>
    <col min="7430" max="7430" width="10.85546875" style="177" customWidth="1"/>
    <col min="7431" max="7431" width="12.28515625" style="177" customWidth="1"/>
    <col min="7432" max="7432" width="9.140625" style="177"/>
    <col min="7433" max="7433" width="14.42578125" style="177" customWidth="1"/>
    <col min="7434" max="7674" width="9.140625" style="177"/>
    <col min="7675" max="7675" width="8.85546875" style="177" customWidth="1"/>
    <col min="7676" max="7676" width="46.5703125" style="177" customWidth="1"/>
    <col min="7677" max="7677" width="8.85546875" style="177" customWidth="1"/>
    <col min="7678" max="7678" width="9.5703125" style="177" customWidth="1"/>
    <col min="7679" max="7679" width="9.28515625" style="177" customWidth="1"/>
    <col min="7680" max="7680" width="9.85546875" style="177" customWidth="1"/>
    <col min="7681" max="7681" width="9.140625" style="177"/>
    <col min="7682" max="7682" width="9.85546875" style="177" customWidth="1"/>
    <col min="7683" max="7683" width="4.85546875" style="177" customWidth="1"/>
    <col min="7684" max="7684" width="14.7109375" style="177" customWidth="1"/>
    <col min="7685" max="7685" width="8.7109375" style="177" customWidth="1"/>
    <col min="7686" max="7686" width="10.85546875" style="177" customWidth="1"/>
    <col min="7687" max="7687" width="12.28515625" style="177" customWidth="1"/>
    <col min="7688" max="7688" width="9.140625" style="177"/>
    <col min="7689" max="7689" width="14.42578125" style="177" customWidth="1"/>
    <col min="7690" max="7930" width="9.140625" style="177"/>
    <col min="7931" max="7931" width="8.85546875" style="177" customWidth="1"/>
    <col min="7932" max="7932" width="46.5703125" style="177" customWidth="1"/>
    <col min="7933" max="7933" width="8.85546875" style="177" customWidth="1"/>
    <col min="7934" max="7934" width="9.5703125" style="177" customWidth="1"/>
    <col min="7935" max="7935" width="9.28515625" style="177" customWidth="1"/>
    <col min="7936" max="7936" width="9.85546875" style="177" customWidth="1"/>
    <col min="7937" max="7937" width="9.140625" style="177"/>
    <col min="7938" max="7938" width="9.85546875" style="177" customWidth="1"/>
    <col min="7939" max="7939" width="4.85546875" style="177" customWidth="1"/>
    <col min="7940" max="7940" width="14.7109375" style="177" customWidth="1"/>
    <col min="7941" max="7941" width="8.7109375" style="177" customWidth="1"/>
    <col min="7942" max="7942" width="10.85546875" style="177" customWidth="1"/>
    <col min="7943" max="7943" width="12.28515625" style="177" customWidth="1"/>
    <col min="7944" max="7944" width="9.140625" style="177"/>
    <col min="7945" max="7945" width="14.42578125" style="177" customWidth="1"/>
    <col min="7946" max="8186" width="9.140625" style="177"/>
    <col min="8187" max="8187" width="8.85546875" style="177" customWidth="1"/>
    <col min="8188" max="8188" width="46.5703125" style="177" customWidth="1"/>
    <col min="8189" max="8189" width="8.85546875" style="177" customWidth="1"/>
    <col min="8190" max="8190" width="9.5703125" style="177" customWidth="1"/>
    <col min="8191" max="8191" width="9.28515625" style="177" customWidth="1"/>
    <col min="8192" max="8192" width="9.85546875" style="177" customWidth="1"/>
    <col min="8193" max="8193" width="9.140625" style="177"/>
    <col min="8194" max="8194" width="9.85546875" style="177" customWidth="1"/>
    <col min="8195" max="8195" width="4.85546875" style="177" customWidth="1"/>
    <col min="8196" max="8196" width="14.7109375" style="177" customWidth="1"/>
    <col min="8197" max="8197" width="8.7109375" style="177" customWidth="1"/>
    <col min="8198" max="8198" width="10.85546875" style="177" customWidth="1"/>
    <col min="8199" max="8199" width="12.28515625" style="177" customWidth="1"/>
    <col min="8200" max="8200" width="9.140625" style="177"/>
    <col min="8201" max="8201" width="14.42578125" style="177" customWidth="1"/>
    <col min="8202" max="8442" width="9.140625" style="177"/>
    <col min="8443" max="8443" width="8.85546875" style="177" customWidth="1"/>
    <col min="8444" max="8444" width="46.5703125" style="177" customWidth="1"/>
    <col min="8445" max="8445" width="8.85546875" style="177" customWidth="1"/>
    <col min="8446" max="8446" width="9.5703125" style="177" customWidth="1"/>
    <col min="8447" max="8447" width="9.28515625" style="177" customWidth="1"/>
    <col min="8448" max="8448" width="9.85546875" style="177" customWidth="1"/>
    <col min="8449" max="8449" width="9.140625" style="177"/>
    <col min="8450" max="8450" width="9.85546875" style="177" customWidth="1"/>
    <col min="8451" max="8451" width="4.85546875" style="177" customWidth="1"/>
    <col min="8452" max="8452" width="14.7109375" style="177" customWidth="1"/>
    <col min="8453" max="8453" width="8.7109375" style="177" customWidth="1"/>
    <col min="8454" max="8454" width="10.85546875" style="177" customWidth="1"/>
    <col min="8455" max="8455" width="12.28515625" style="177" customWidth="1"/>
    <col min="8456" max="8456" width="9.140625" style="177"/>
    <col min="8457" max="8457" width="14.42578125" style="177" customWidth="1"/>
    <col min="8458" max="8698" width="9.140625" style="177"/>
    <col min="8699" max="8699" width="8.85546875" style="177" customWidth="1"/>
    <col min="8700" max="8700" width="46.5703125" style="177" customWidth="1"/>
    <col min="8701" max="8701" width="8.85546875" style="177" customWidth="1"/>
    <col min="8702" max="8702" width="9.5703125" style="177" customWidth="1"/>
    <col min="8703" max="8703" width="9.28515625" style="177" customWidth="1"/>
    <col min="8704" max="8704" width="9.85546875" style="177" customWidth="1"/>
    <col min="8705" max="8705" width="9.140625" style="177"/>
    <col min="8706" max="8706" width="9.85546875" style="177" customWidth="1"/>
    <col min="8707" max="8707" width="4.85546875" style="177" customWidth="1"/>
    <col min="8708" max="8708" width="14.7109375" style="177" customWidth="1"/>
    <col min="8709" max="8709" width="8.7109375" style="177" customWidth="1"/>
    <col min="8710" max="8710" width="10.85546875" style="177" customWidth="1"/>
    <col min="8711" max="8711" width="12.28515625" style="177" customWidth="1"/>
    <col min="8712" max="8712" width="9.140625" style="177"/>
    <col min="8713" max="8713" width="14.42578125" style="177" customWidth="1"/>
    <col min="8714" max="8954" width="9.140625" style="177"/>
    <col min="8955" max="8955" width="8.85546875" style="177" customWidth="1"/>
    <col min="8956" max="8956" width="46.5703125" style="177" customWidth="1"/>
    <col min="8957" max="8957" width="8.85546875" style="177" customWidth="1"/>
    <col min="8958" max="8958" width="9.5703125" style="177" customWidth="1"/>
    <col min="8959" max="8959" width="9.28515625" style="177" customWidth="1"/>
    <col min="8960" max="8960" width="9.85546875" style="177" customWidth="1"/>
    <col min="8961" max="8961" width="9.140625" style="177"/>
    <col min="8962" max="8962" width="9.85546875" style="177" customWidth="1"/>
    <col min="8963" max="8963" width="4.85546875" style="177" customWidth="1"/>
    <col min="8964" max="8964" width="14.7109375" style="177" customWidth="1"/>
    <col min="8965" max="8965" width="8.7109375" style="177" customWidth="1"/>
    <col min="8966" max="8966" width="10.85546875" style="177" customWidth="1"/>
    <col min="8967" max="8967" width="12.28515625" style="177" customWidth="1"/>
    <col min="8968" max="8968" width="9.140625" style="177"/>
    <col min="8969" max="8969" width="14.42578125" style="177" customWidth="1"/>
    <col min="8970" max="9210" width="9.140625" style="177"/>
    <col min="9211" max="9211" width="8.85546875" style="177" customWidth="1"/>
    <col min="9212" max="9212" width="46.5703125" style="177" customWidth="1"/>
    <col min="9213" max="9213" width="8.85546875" style="177" customWidth="1"/>
    <col min="9214" max="9214" width="9.5703125" style="177" customWidth="1"/>
    <col min="9215" max="9215" width="9.28515625" style="177" customWidth="1"/>
    <col min="9216" max="9216" width="9.85546875" style="177" customWidth="1"/>
    <col min="9217" max="9217" width="9.140625" style="177"/>
    <col min="9218" max="9218" width="9.85546875" style="177" customWidth="1"/>
    <col min="9219" max="9219" width="4.85546875" style="177" customWidth="1"/>
    <col min="9220" max="9220" width="14.7109375" style="177" customWidth="1"/>
    <col min="9221" max="9221" width="8.7109375" style="177" customWidth="1"/>
    <col min="9222" max="9222" width="10.85546875" style="177" customWidth="1"/>
    <col min="9223" max="9223" width="12.28515625" style="177" customWidth="1"/>
    <col min="9224" max="9224" width="9.140625" style="177"/>
    <col min="9225" max="9225" width="14.42578125" style="177" customWidth="1"/>
    <col min="9226" max="9466" width="9.140625" style="177"/>
    <col min="9467" max="9467" width="8.85546875" style="177" customWidth="1"/>
    <col min="9468" max="9468" width="46.5703125" style="177" customWidth="1"/>
    <col min="9469" max="9469" width="8.85546875" style="177" customWidth="1"/>
    <col min="9470" max="9470" width="9.5703125" style="177" customWidth="1"/>
    <col min="9471" max="9471" width="9.28515625" style="177" customWidth="1"/>
    <col min="9472" max="9472" width="9.85546875" style="177" customWidth="1"/>
    <col min="9473" max="9473" width="9.140625" style="177"/>
    <col min="9474" max="9474" width="9.85546875" style="177" customWidth="1"/>
    <col min="9475" max="9475" width="4.85546875" style="177" customWidth="1"/>
    <col min="9476" max="9476" width="14.7109375" style="177" customWidth="1"/>
    <col min="9477" max="9477" width="8.7109375" style="177" customWidth="1"/>
    <col min="9478" max="9478" width="10.85546875" style="177" customWidth="1"/>
    <col min="9479" max="9479" width="12.28515625" style="177" customWidth="1"/>
    <col min="9480" max="9480" width="9.140625" style="177"/>
    <col min="9481" max="9481" width="14.42578125" style="177" customWidth="1"/>
    <col min="9482" max="9722" width="9.140625" style="177"/>
    <col min="9723" max="9723" width="8.85546875" style="177" customWidth="1"/>
    <col min="9724" max="9724" width="46.5703125" style="177" customWidth="1"/>
    <col min="9725" max="9725" width="8.85546875" style="177" customWidth="1"/>
    <col min="9726" max="9726" width="9.5703125" style="177" customWidth="1"/>
    <col min="9727" max="9727" width="9.28515625" style="177" customWidth="1"/>
    <col min="9728" max="9728" width="9.85546875" style="177" customWidth="1"/>
    <col min="9729" max="9729" width="9.140625" style="177"/>
    <col min="9730" max="9730" width="9.85546875" style="177" customWidth="1"/>
    <col min="9731" max="9731" width="4.85546875" style="177" customWidth="1"/>
    <col min="9732" max="9732" width="14.7109375" style="177" customWidth="1"/>
    <col min="9733" max="9733" width="8.7109375" style="177" customWidth="1"/>
    <col min="9734" max="9734" width="10.85546875" style="177" customWidth="1"/>
    <col min="9735" max="9735" width="12.28515625" style="177" customWidth="1"/>
    <col min="9736" max="9736" width="9.140625" style="177"/>
    <col min="9737" max="9737" width="14.42578125" style="177" customWidth="1"/>
    <col min="9738" max="9978" width="9.140625" style="177"/>
    <col min="9979" max="9979" width="8.85546875" style="177" customWidth="1"/>
    <col min="9980" max="9980" width="46.5703125" style="177" customWidth="1"/>
    <col min="9981" max="9981" width="8.85546875" style="177" customWidth="1"/>
    <col min="9982" max="9982" width="9.5703125" style="177" customWidth="1"/>
    <col min="9983" max="9983" width="9.28515625" style="177" customWidth="1"/>
    <col min="9984" max="9984" width="9.85546875" style="177" customWidth="1"/>
    <col min="9985" max="9985" width="9.140625" style="177"/>
    <col min="9986" max="9986" width="9.85546875" style="177" customWidth="1"/>
    <col min="9987" max="9987" width="4.85546875" style="177" customWidth="1"/>
    <col min="9988" max="9988" width="14.7109375" style="177" customWidth="1"/>
    <col min="9989" max="9989" width="8.7109375" style="177" customWidth="1"/>
    <col min="9990" max="9990" width="10.85546875" style="177" customWidth="1"/>
    <col min="9991" max="9991" width="12.28515625" style="177" customWidth="1"/>
    <col min="9992" max="9992" width="9.140625" style="177"/>
    <col min="9993" max="9993" width="14.42578125" style="177" customWidth="1"/>
    <col min="9994" max="10234" width="9.140625" style="177"/>
    <col min="10235" max="10235" width="8.85546875" style="177" customWidth="1"/>
    <col min="10236" max="10236" width="46.5703125" style="177" customWidth="1"/>
    <col min="10237" max="10237" width="8.85546875" style="177" customWidth="1"/>
    <col min="10238" max="10238" width="9.5703125" style="177" customWidth="1"/>
    <col min="10239" max="10239" width="9.28515625" style="177" customWidth="1"/>
    <col min="10240" max="10240" width="9.85546875" style="177" customWidth="1"/>
    <col min="10241" max="10241" width="9.140625" style="177"/>
    <col min="10242" max="10242" width="9.85546875" style="177" customWidth="1"/>
    <col min="10243" max="10243" width="4.85546875" style="177" customWidth="1"/>
    <col min="10244" max="10244" width="14.7109375" style="177" customWidth="1"/>
    <col min="10245" max="10245" width="8.7109375" style="177" customWidth="1"/>
    <col min="10246" max="10246" width="10.85546875" style="177" customWidth="1"/>
    <col min="10247" max="10247" width="12.28515625" style="177" customWidth="1"/>
    <col min="10248" max="10248" width="9.140625" style="177"/>
    <col min="10249" max="10249" width="14.42578125" style="177" customWidth="1"/>
    <col min="10250" max="10490" width="9.140625" style="177"/>
    <col min="10491" max="10491" width="8.85546875" style="177" customWidth="1"/>
    <col min="10492" max="10492" width="46.5703125" style="177" customWidth="1"/>
    <col min="10493" max="10493" width="8.85546875" style="177" customWidth="1"/>
    <col min="10494" max="10494" width="9.5703125" style="177" customWidth="1"/>
    <col min="10495" max="10495" width="9.28515625" style="177" customWidth="1"/>
    <col min="10496" max="10496" width="9.85546875" style="177" customWidth="1"/>
    <col min="10497" max="10497" width="9.140625" style="177"/>
    <col min="10498" max="10498" width="9.85546875" style="177" customWidth="1"/>
    <col min="10499" max="10499" width="4.85546875" style="177" customWidth="1"/>
    <col min="10500" max="10500" width="14.7109375" style="177" customWidth="1"/>
    <col min="10501" max="10501" width="8.7109375" style="177" customWidth="1"/>
    <col min="10502" max="10502" width="10.85546875" style="177" customWidth="1"/>
    <col min="10503" max="10503" width="12.28515625" style="177" customWidth="1"/>
    <col min="10504" max="10504" width="9.140625" style="177"/>
    <col min="10505" max="10505" width="14.42578125" style="177" customWidth="1"/>
    <col min="10506" max="10746" width="9.140625" style="177"/>
    <col min="10747" max="10747" width="8.85546875" style="177" customWidth="1"/>
    <col min="10748" max="10748" width="46.5703125" style="177" customWidth="1"/>
    <col min="10749" max="10749" width="8.85546875" style="177" customWidth="1"/>
    <col min="10750" max="10750" width="9.5703125" style="177" customWidth="1"/>
    <col min="10751" max="10751" width="9.28515625" style="177" customWidth="1"/>
    <col min="10752" max="10752" width="9.85546875" style="177" customWidth="1"/>
    <col min="10753" max="10753" width="9.140625" style="177"/>
    <col min="10754" max="10754" width="9.85546875" style="177" customWidth="1"/>
    <col min="10755" max="10755" width="4.85546875" style="177" customWidth="1"/>
    <col min="10756" max="10756" width="14.7109375" style="177" customWidth="1"/>
    <col min="10757" max="10757" width="8.7109375" style="177" customWidth="1"/>
    <col min="10758" max="10758" width="10.85546875" style="177" customWidth="1"/>
    <col min="10759" max="10759" width="12.28515625" style="177" customWidth="1"/>
    <col min="10760" max="10760" width="9.140625" style="177"/>
    <col min="10761" max="10761" width="14.42578125" style="177" customWidth="1"/>
    <col min="10762" max="11002" width="9.140625" style="177"/>
    <col min="11003" max="11003" width="8.85546875" style="177" customWidth="1"/>
    <col min="11004" max="11004" width="46.5703125" style="177" customWidth="1"/>
    <col min="11005" max="11005" width="8.85546875" style="177" customWidth="1"/>
    <col min="11006" max="11006" width="9.5703125" style="177" customWidth="1"/>
    <col min="11007" max="11007" width="9.28515625" style="177" customWidth="1"/>
    <col min="11008" max="11008" width="9.85546875" style="177" customWidth="1"/>
    <col min="11009" max="11009" width="9.140625" style="177"/>
    <col min="11010" max="11010" width="9.85546875" style="177" customWidth="1"/>
    <col min="11011" max="11011" width="4.85546875" style="177" customWidth="1"/>
    <col min="11012" max="11012" width="14.7109375" style="177" customWidth="1"/>
    <col min="11013" max="11013" width="8.7109375" style="177" customWidth="1"/>
    <col min="11014" max="11014" width="10.85546875" style="177" customWidth="1"/>
    <col min="11015" max="11015" width="12.28515625" style="177" customWidth="1"/>
    <col min="11016" max="11016" width="9.140625" style="177"/>
    <col min="11017" max="11017" width="14.42578125" style="177" customWidth="1"/>
    <col min="11018" max="11258" width="9.140625" style="177"/>
    <col min="11259" max="11259" width="8.85546875" style="177" customWidth="1"/>
    <col min="11260" max="11260" width="46.5703125" style="177" customWidth="1"/>
    <col min="11261" max="11261" width="8.85546875" style="177" customWidth="1"/>
    <col min="11262" max="11262" width="9.5703125" style="177" customWidth="1"/>
    <col min="11263" max="11263" width="9.28515625" style="177" customWidth="1"/>
    <col min="11264" max="11264" width="9.85546875" style="177" customWidth="1"/>
    <col min="11265" max="11265" width="9.140625" style="177"/>
    <col min="11266" max="11266" width="9.85546875" style="177" customWidth="1"/>
    <col min="11267" max="11267" width="4.85546875" style="177" customWidth="1"/>
    <col min="11268" max="11268" width="14.7109375" style="177" customWidth="1"/>
    <col min="11269" max="11269" width="8.7109375" style="177" customWidth="1"/>
    <col min="11270" max="11270" width="10.85546875" style="177" customWidth="1"/>
    <col min="11271" max="11271" width="12.28515625" style="177" customWidth="1"/>
    <col min="11272" max="11272" width="9.140625" style="177"/>
    <col min="11273" max="11273" width="14.42578125" style="177" customWidth="1"/>
    <col min="11274" max="11514" width="9.140625" style="177"/>
    <col min="11515" max="11515" width="8.85546875" style="177" customWidth="1"/>
    <col min="11516" max="11516" width="46.5703125" style="177" customWidth="1"/>
    <col min="11517" max="11517" width="8.85546875" style="177" customWidth="1"/>
    <col min="11518" max="11518" width="9.5703125" style="177" customWidth="1"/>
    <col min="11519" max="11519" width="9.28515625" style="177" customWidth="1"/>
    <col min="11520" max="11520" width="9.85546875" style="177" customWidth="1"/>
    <col min="11521" max="11521" width="9.140625" style="177"/>
    <col min="11522" max="11522" width="9.85546875" style="177" customWidth="1"/>
    <col min="11523" max="11523" width="4.85546875" style="177" customWidth="1"/>
    <col min="11524" max="11524" width="14.7109375" style="177" customWidth="1"/>
    <col min="11525" max="11525" width="8.7109375" style="177" customWidth="1"/>
    <col min="11526" max="11526" width="10.85546875" style="177" customWidth="1"/>
    <col min="11527" max="11527" width="12.28515625" style="177" customWidth="1"/>
    <col min="11528" max="11528" width="9.140625" style="177"/>
    <col min="11529" max="11529" width="14.42578125" style="177" customWidth="1"/>
    <col min="11530" max="11770" width="9.140625" style="177"/>
    <col min="11771" max="11771" width="8.85546875" style="177" customWidth="1"/>
    <col min="11772" max="11772" width="46.5703125" style="177" customWidth="1"/>
    <col min="11773" max="11773" width="8.85546875" style="177" customWidth="1"/>
    <col min="11774" max="11774" width="9.5703125" style="177" customWidth="1"/>
    <col min="11775" max="11775" width="9.28515625" style="177" customWidth="1"/>
    <col min="11776" max="11776" width="9.85546875" style="177" customWidth="1"/>
    <col min="11777" max="11777" width="9.140625" style="177"/>
    <col min="11778" max="11778" width="9.85546875" style="177" customWidth="1"/>
    <col min="11779" max="11779" width="4.85546875" style="177" customWidth="1"/>
    <col min="11780" max="11780" width="14.7109375" style="177" customWidth="1"/>
    <col min="11781" max="11781" width="8.7109375" style="177" customWidth="1"/>
    <col min="11782" max="11782" width="10.85546875" style="177" customWidth="1"/>
    <col min="11783" max="11783" width="12.28515625" style="177" customWidth="1"/>
    <col min="11784" max="11784" width="9.140625" style="177"/>
    <col min="11785" max="11785" width="14.42578125" style="177" customWidth="1"/>
    <col min="11786" max="12026" width="9.140625" style="177"/>
    <col min="12027" max="12027" width="8.85546875" style="177" customWidth="1"/>
    <col min="12028" max="12028" width="46.5703125" style="177" customWidth="1"/>
    <col min="12029" max="12029" width="8.85546875" style="177" customWidth="1"/>
    <col min="12030" max="12030" width="9.5703125" style="177" customWidth="1"/>
    <col min="12031" max="12031" width="9.28515625" style="177" customWidth="1"/>
    <col min="12032" max="12032" width="9.85546875" style="177" customWidth="1"/>
    <col min="12033" max="12033" width="9.140625" style="177"/>
    <col min="12034" max="12034" width="9.85546875" style="177" customWidth="1"/>
    <col min="12035" max="12035" width="4.85546875" style="177" customWidth="1"/>
    <col min="12036" max="12036" width="14.7109375" style="177" customWidth="1"/>
    <col min="12037" max="12037" width="8.7109375" style="177" customWidth="1"/>
    <col min="12038" max="12038" width="10.85546875" style="177" customWidth="1"/>
    <col min="12039" max="12039" width="12.28515625" style="177" customWidth="1"/>
    <col min="12040" max="12040" width="9.140625" style="177"/>
    <col min="12041" max="12041" width="14.42578125" style="177" customWidth="1"/>
    <col min="12042" max="12282" width="9.140625" style="177"/>
    <col min="12283" max="12283" width="8.85546875" style="177" customWidth="1"/>
    <col min="12284" max="12284" width="46.5703125" style="177" customWidth="1"/>
    <col min="12285" max="12285" width="8.85546875" style="177" customWidth="1"/>
    <col min="12286" max="12286" width="9.5703125" style="177" customWidth="1"/>
    <col min="12287" max="12287" width="9.28515625" style="177" customWidth="1"/>
    <col min="12288" max="12288" width="9.85546875" style="177" customWidth="1"/>
    <col min="12289" max="12289" width="9.140625" style="177"/>
    <col min="12290" max="12290" width="9.85546875" style="177" customWidth="1"/>
    <col min="12291" max="12291" width="4.85546875" style="177" customWidth="1"/>
    <col min="12292" max="12292" width="14.7109375" style="177" customWidth="1"/>
    <col min="12293" max="12293" width="8.7109375" style="177" customWidth="1"/>
    <col min="12294" max="12294" width="10.85546875" style="177" customWidth="1"/>
    <col min="12295" max="12295" width="12.28515625" style="177" customWidth="1"/>
    <col min="12296" max="12296" width="9.140625" style="177"/>
    <col min="12297" max="12297" width="14.42578125" style="177" customWidth="1"/>
    <col min="12298" max="12538" width="9.140625" style="177"/>
    <col min="12539" max="12539" width="8.85546875" style="177" customWidth="1"/>
    <col min="12540" max="12540" width="46.5703125" style="177" customWidth="1"/>
    <col min="12541" max="12541" width="8.85546875" style="177" customWidth="1"/>
    <col min="12542" max="12542" width="9.5703125" style="177" customWidth="1"/>
    <col min="12543" max="12543" width="9.28515625" style="177" customWidth="1"/>
    <col min="12544" max="12544" width="9.85546875" style="177" customWidth="1"/>
    <col min="12545" max="12545" width="9.140625" style="177"/>
    <col min="12546" max="12546" width="9.85546875" style="177" customWidth="1"/>
    <col min="12547" max="12547" width="4.85546875" style="177" customWidth="1"/>
    <col min="12548" max="12548" width="14.7109375" style="177" customWidth="1"/>
    <col min="12549" max="12549" width="8.7109375" style="177" customWidth="1"/>
    <col min="12550" max="12550" width="10.85546875" style="177" customWidth="1"/>
    <col min="12551" max="12551" width="12.28515625" style="177" customWidth="1"/>
    <col min="12552" max="12552" width="9.140625" style="177"/>
    <col min="12553" max="12553" width="14.42578125" style="177" customWidth="1"/>
    <col min="12554" max="12794" width="9.140625" style="177"/>
    <col min="12795" max="12795" width="8.85546875" style="177" customWidth="1"/>
    <col min="12796" max="12796" width="46.5703125" style="177" customWidth="1"/>
    <col min="12797" max="12797" width="8.85546875" style="177" customWidth="1"/>
    <col min="12798" max="12798" width="9.5703125" style="177" customWidth="1"/>
    <col min="12799" max="12799" width="9.28515625" style="177" customWidth="1"/>
    <col min="12800" max="12800" width="9.85546875" style="177" customWidth="1"/>
    <col min="12801" max="12801" width="9.140625" style="177"/>
    <col min="12802" max="12802" width="9.85546875" style="177" customWidth="1"/>
    <col min="12803" max="12803" width="4.85546875" style="177" customWidth="1"/>
    <col min="12804" max="12804" width="14.7109375" style="177" customWidth="1"/>
    <col min="12805" max="12805" width="8.7109375" style="177" customWidth="1"/>
    <col min="12806" max="12806" width="10.85546875" style="177" customWidth="1"/>
    <col min="12807" max="12807" width="12.28515625" style="177" customWidth="1"/>
    <col min="12808" max="12808" width="9.140625" style="177"/>
    <col min="12809" max="12809" width="14.42578125" style="177" customWidth="1"/>
    <col min="12810" max="13050" width="9.140625" style="177"/>
    <col min="13051" max="13051" width="8.85546875" style="177" customWidth="1"/>
    <col min="13052" max="13052" width="46.5703125" style="177" customWidth="1"/>
    <col min="13053" max="13053" width="8.85546875" style="177" customWidth="1"/>
    <col min="13054" max="13054" width="9.5703125" style="177" customWidth="1"/>
    <col min="13055" max="13055" width="9.28515625" style="177" customWidth="1"/>
    <col min="13056" max="13056" width="9.85546875" style="177" customWidth="1"/>
    <col min="13057" max="13057" width="9.140625" style="177"/>
    <col min="13058" max="13058" width="9.85546875" style="177" customWidth="1"/>
    <col min="13059" max="13059" width="4.85546875" style="177" customWidth="1"/>
    <col min="13060" max="13060" width="14.7109375" style="177" customWidth="1"/>
    <col min="13061" max="13061" width="8.7109375" style="177" customWidth="1"/>
    <col min="13062" max="13062" width="10.85546875" style="177" customWidth="1"/>
    <col min="13063" max="13063" width="12.28515625" style="177" customWidth="1"/>
    <col min="13064" max="13064" width="9.140625" style="177"/>
    <col min="13065" max="13065" width="14.42578125" style="177" customWidth="1"/>
    <col min="13066" max="13306" width="9.140625" style="177"/>
    <col min="13307" max="13307" width="8.85546875" style="177" customWidth="1"/>
    <col min="13308" max="13308" width="46.5703125" style="177" customWidth="1"/>
    <col min="13309" max="13309" width="8.85546875" style="177" customWidth="1"/>
    <col min="13310" max="13310" width="9.5703125" style="177" customWidth="1"/>
    <col min="13311" max="13311" width="9.28515625" style="177" customWidth="1"/>
    <col min="13312" max="13312" width="9.85546875" style="177" customWidth="1"/>
    <col min="13313" max="13313" width="9.140625" style="177"/>
    <col min="13314" max="13314" width="9.85546875" style="177" customWidth="1"/>
    <col min="13315" max="13315" width="4.85546875" style="177" customWidth="1"/>
    <col min="13316" max="13316" width="14.7109375" style="177" customWidth="1"/>
    <col min="13317" max="13317" width="8.7109375" style="177" customWidth="1"/>
    <col min="13318" max="13318" width="10.85546875" style="177" customWidth="1"/>
    <col min="13319" max="13319" width="12.28515625" style="177" customWidth="1"/>
    <col min="13320" max="13320" width="9.140625" style="177"/>
    <col min="13321" max="13321" width="14.42578125" style="177" customWidth="1"/>
    <col min="13322" max="13562" width="9.140625" style="177"/>
    <col min="13563" max="13563" width="8.85546875" style="177" customWidth="1"/>
    <col min="13564" max="13564" width="46.5703125" style="177" customWidth="1"/>
    <col min="13565" max="13565" width="8.85546875" style="177" customWidth="1"/>
    <col min="13566" max="13566" width="9.5703125" style="177" customWidth="1"/>
    <col min="13567" max="13567" width="9.28515625" style="177" customWidth="1"/>
    <col min="13568" max="13568" width="9.85546875" style="177" customWidth="1"/>
    <col min="13569" max="13569" width="9.140625" style="177"/>
    <col min="13570" max="13570" width="9.85546875" style="177" customWidth="1"/>
    <col min="13571" max="13571" width="4.85546875" style="177" customWidth="1"/>
    <col min="13572" max="13572" width="14.7109375" style="177" customWidth="1"/>
    <col min="13573" max="13573" width="8.7109375" style="177" customWidth="1"/>
    <col min="13574" max="13574" width="10.85546875" style="177" customWidth="1"/>
    <col min="13575" max="13575" width="12.28515625" style="177" customWidth="1"/>
    <col min="13576" max="13576" width="9.140625" style="177"/>
    <col min="13577" max="13577" width="14.42578125" style="177" customWidth="1"/>
    <col min="13578" max="13818" width="9.140625" style="177"/>
    <col min="13819" max="13819" width="8.85546875" style="177" customWidth="1"/>
    <col min="13820" max="13820" width="46.5703125" style="177" customWidth="1"/>
    <col min="13821" max="13821" width="8.85546875" style="177" customWidth="1"/>
    <col min="13822" max="13822" width="9.5703125" style="177" customWidth="1"/>
    <col min="13823" max="13823" width="9.28515625" style="177" customWidth="1"/>
    <col min="13824" max="13824" width="9.85546875" style="177" customWidth="1"/>
    <col min="13825" max="13825" width="9.140625" style="177"/>
    <col min="13826" max="13826" width="9.85546875" style="177" customWidth="1"/>
    <col min="13827" max="13827" width="4.85546875" style="177" customWidth="1"/>
    <col min="13828" max="13828" width="14.7109375" style="177" customWidth="1"/>
    <col min="13829" max="13829" width="8.7109375" style="177" customWidth="1"/>
    <col min="13830" max="13830" width="10.85546875" style="177" customWidth="1"/>
    <col min="13831" max="13831" width="12.28515625" style="177" customWidth="1"/>
    <col min="13832" max="13832" width="9.140625" style="177"/>
    <col min="13833" max="13833" width="14.42578125" style="177" customWidth="1"/>
    <col min="13834" max="14074" width="9.140625" style="177"/>
    <col min="14075" max="14075" width="8.85546875" style="177" customWidth="1"/>
    <col min="14076" max="14076" width="46.5703125" style="177" customWidth="1"/>
    <col min="14077" max="14077" width="8.85546875" style="177" customWidth="1"/>
    <col min="14078" max="14078" width="9.5703125" style="177" customWidth="1"/>
    <col min="14079" max="14079" width="9.28515625" style="177" customWidth="1"/>
    <col min="14080" max="14080" width="9.85546875" style="177" customWidth="1"/>
    <col min="14081" max="14081" width="9.140625" style="177"/>
    <col min="14082" max="14082" width="9.85546875" style="177" customWidth="1"/>
    <col min="14083" max="14083" width="4.85546875" style="177" customWidth="1"/>
    <col min="14084" max="14084" width="14.7109375" style="177" customWidth="1"/>
    <col min="14085" max="14085" width="8.7109375" style="177" customWidth="1"/>
    <col min="14086" max="14086" width="10.85546875" style="177" customWidth="1"/>
    <col min="14087" max="14087" width="12.28515625" style="177" customWidth="1"/>
    <col min="14088" max="14088" width="9.140625" style="177"/>
    <col min="14089" max="14089" width="14.42578125" style="177" customWidth="1"/>
    <col min="14090" max="14330" width="9.140625" style="177"/>
    <col min="14331" max="14331" width="8.85546875" style="177" customWidth="1"/>
    <col min="14332" max="14332" width="46.5703125" style="177" customWidth="1"/>
    <col min="14333" max="14333" width="8.85546875" style="177" customWidth="1"/>
    <col min="14334" max="14334" width="9.5703125" style="177" customWidth="1"/>
    <col min="14335" max="14335" width="9.28515625" style="177" customWidth="1"/>
    <col min="14336" max="14336" width="9.85546875" style="177" customWidth="1"/>
    <col min="14337" max="14337" width="9.140625" style="177"/>
    <col min="14338" max="14338" width="9.85546875" style="177" customWidth="1"/>
    <col min="14339" max="14339" width="4.85546875" style="177" customWidth="1"/>
    <col min="14340" max="14340" width="14.7109375" style="177" customWidth="1"/>
    <col min="14341" max="14341" width="8.7109375" style="177" customWidth="1"/>
    <col min="14342" max="14342" width="10.85546875" style="177" customWidth="1"/>
    <col min="14343" max="14343" width="12.28515625" style="177" customWidth="1"/>
    <col min="14344" max="14344" width="9.140625" style="177"/>
    <col min="14345" max="14345" width="14.42578125" style="177" customWidth="1"/>
    <col min="14346" max="14586" width="9.140625" style="177"/>
    <col min="14587" max="14587" width="8.85546875" style="177" customWidth="1"/>
    <col min="14588" max="14588" width="46.5703125" style="177" customWidth="1"/>
    <col min="14589" max="14589" width="8.85546875" style="177" customWidth="1"/>
    <col min="14590" max="14590" width="9.5703125" style="177" customWidth="1"/>
    <col min="14591" max="14591" width="9.28515625" style="177" customWidth="1"/>
    <col min="14592" max="14592" width="9.85546875" style="177" customWidth="1"/>
    <col min="14593" max="14593" width="9.140625" style="177"/>
    <col min="14594" max="14594" width="9.85546875" style="177" customWidth="1"/>
    <col min="14595" max="14595" width="4.85546875" style="177" customWidth="1"/>
    <col min="14596" max="14596" width="14.7109375" style="177" customWidth="1"/>
    <col min="14597" max="14597" width="8.7109375" style="177" customWidth="1"/>
    <col min="14598" max="14598" width="10.85546875" style="177" customWidth="1"/>
    <col min="14599" max="14599" width="12.28515625" style="177" customWidth="1"/>
    <col min="14600" max="14600" width="9.140625" style="177"/>
    <col min="14601" max="14601" width="14.42578125" style="177" customWidth="1"/>
    <col min="14602" max="14842" width="9.140625" style="177"/>
    <col min="14843" max="14843" width="8.85546875" style="177" customWidth="1"/>
    <col min="14844" max="14844" width="46.5703125" style="177" customWidth="1"/>
    <col min="14845" max="14845" width="8.85546875" style="177" customWidth="1"/>
    <col min="14846" max="14846" width="9.5703125" style="177" customWidth="1"/>
    <col min="14847" max="14847" width="9.28515625" style="177" customWidth="1"/>
    <col min="14848" max="14848" width="9.85546875" style="177" customWidth="1"/>
    <col min="14849" max="14849" width="9.140625" style="177"/>
    <col min="14850" max="14850" width="9.85546875" style="177" customWidth="1"/>
    <col min="14851" max="14851" width="4.85546875" style="177" customWidth="1"/>
    <col min="14852" max="14852" width="14.7109375" style="177" customWidth="1"/>
    <col min="14853" max="14853" width="8.7109375" style="177" customWidth="1"/>
    <col min="14854" max="14854" width="10.85546875" style="177" customWidth="1"/>
    <col min="14855" max="14855" width="12.28515625" style="177" customWidth="1"/>
    <col min="14856" max="14856" width="9.140625" style="177"/>
    <col min="14857" max="14857" width="14.42578125" style="177" customWidth="1"/>
    <col min="14858" max="15098" width="9.140625" style="177"/>
    <col min="15099" max="15099" width="8.85546875" style="177" customWidth="1"/>
    <col min="15100" max="15100" width="46.5703125" style="177" customWidth="1"/>
    <col min="15101" max="15101" width="8.85546875" style="177" customWidth="1"/>
    <col min="15102" max="15102" width="9.5703125" style="177" customWidth="1"/>
    <col min="15103" max="15103" width="9.28515625" style="177" customWidth="1"/>
    <col min="15104" max="15104" width="9.85546875" style="177" customWidth="1"/>
    <col min="15105" max="15105" width="9.140625" style="177"/>
    <col min="15106" max="15106" width="9.85546875" style="177" customWidth="1"/>
    <col min="15107" max="15107" width="4.85546875" style="177" customWidth="1"/>
    <col min="15108" max="15108" width="14.7109375" style="177" customWidth="1"/>
    <col min="15109" max="15109" width="8.7109375" style="177" customWidth="1"/>
    <col min="15110" max="15110" width="10.85546875" style="177" customWidth="1"/>
    <col min="15111" max="15111" width="12.28515625" style="177" customWidth="1"/>
    <col min="15112" max="15112" width="9.140625" style="177"/>
    <col min="15113" max="15113" width="14.42578125" style="177" customWidth="1"/>
    <col min="15114" max="15354" width="9.140625" style="177"/>
    <col min="15355" max="15355" width="8.85546875" style="177" customWidth="1"/>
    <col min="15356" max="15356" width="46.5703125" style="177" customWidth="1"/>
    <col min="15357" max="15357" width="8.85546875" style="177" customWidth="1"/>
    <col min="15358" max="15358" width="9.5703125" style="177" customWidth="1"/>
    <col min="15359" max="15359" width="9.28515625" style="177" customWidth="1"/>
    <col min="15360" max="15360" width="9.85546875" style="177" customWidth="1"/>
    <col min="15361" max="15361" width="9.140625" style="177"/>
    <col min="15362" max="15362" width="9.85546875" style="177" customWidth="1"/>
    <col min="15363" max="15363" width="4.85546875" style="177" customWidth="1"/>
    <col min="15364" max="15364" width="14.7109375" style="177" customWidth="1"/>
    <col min="15365" max="15365" width="8.7109375" style="177" customWidth="1"/>
    <col min="15366" max="15366" width="10.85546875" style="177" customWidth="1"/>
    <col min="15367" max="15367" width="12.28515625" style="177" customWidth="1"/>
    <col min="15368" max="15368" width="9.140625" style="177"/>
    <col min="15369" max="15369" width="14.42578125" style="177" customWidth="1"/>
    <col min="15370" max="15610" width="9.140625" style="177"/>
    <col min="15611" max="15611" width="8.85546875" style="177" customWidth="1"/>
    <col min="15612" max="15612" width="46.5703125" style="177" customWidth="1"/>
    <col min="15613" max="15613" width="8.85546875" style="177" customWidth="1"/>
    <col min="15614" max="15614" width="9.5703125" style="177" customWidth="1"/>
    <col min="15615" max="15615" width="9.28515625" style="177" customWidth="1"/>
    <col min="15616" max="15616" width="9.85546875" style="177" customWidth="1"/>
    <col min="15617" max="15617" width="9.140625" style="177"/>
    <col min="15618" max="15618" width="9.85546875" style="177" customWidth="1"/>
    <col min="15619" max="15619" width="4.85546875" style="177" customWidth="1"/>
    <col min="15620" max="15620" width="14.7109375" style="177" customWidth="1"/>
    <col min="15621" max="15621" width="8.7109375" style="177" customWidth="1"/>
    <col min="15622" max="15622" width="10.85546875" style="177" customWidth="1"/>
    <col min="15623" max="15623" width="12.28515625" style="177" customWidth="1"/>
    <col min="15624" max="15624" width="9.140625" style="177"/>
    <col min="15625" max="15625" width="14.42578125" style="177" customWidth="1"/>
    <col min="15626" max="15866" width="9.140625" style="177"/>
    <col min="15867" max="15867" width="8.85546875" style="177" customWidth="1"/>
    <col min="15868" max="15868" width="46.5703125" style="177" customWidth="1"/>
    <col min="15869" max="15869" width="8.85546875" style="177" customWidth="1"/>
    <col min="15870" max="15870" width="9.5703125" style="177" customWidth="1"/>
    <col min="15871" max="15871" width="9.28515625" style="177" customWidth="1"/>
    <col min="15872" max="15872" width="9.85546875" style="177" customWidth="1"/>
    <col min="15873" max="15873" width="9.140625" style="177"/>
    <col min="15874" max="15874" width="9.85546875" style="177" customWidth="1"/>
    <col min="15875" max="15875" width="4.85546875" style="177" customWidth="1"/>
    <col min="15876" max="15876" width="14.7109375" style="177" customWidth="1"/>
    <col min="15877" max="15877" width="8.7109375" style="177" customWidth="1"/>
    <col min="15878" max="15878" width="10.85546875" style="177" customWidth="1"/>
    <col min="15879" max="15879" width="12.28515625" style="177" customWidth="1"/>
    <col min="15880" max="15880" width="9.140625" style="177"/>
    <col min="15881" max="15881" width="14.42578125" style="177" customWidth="1"/>
    <col min="15882" max="16122" width="9.140625" style="177"/>
    <col min="16123" max="16123" width="8.85546875" style="177" customWidth="1"/>
    <col min="16124" max="16124" width="46.5703125" style="177" customWidth="1"/>
    <col min="16125" max="16125" width="8.85546875" style="177" customWidth="1"/>
    <col min="16126" max="16126" width="9.5703125" style="177" customWidth="1"/>
    <col min="16127" max="16127" width="9.28515625" style="177" customWidth="1"/>
    <col min="16128" max="16128" width="9.85546875" style="177" customWidth="1"/>
    <col min="16129" max="16129" width="9.140625" style="177"/>
    <col min="16130" max="16130" width="9.85546875" style="177" customWidth="1"/>
    <col min="16131" max="16131" width="4.85546875" style="177" customWidth="1"/>
    <col min="16132" max="16132" width="14.7109375" style="177" customWidth="1"/>
    <col min="16133" max="16133" width="8.7109375" style="177" customWidth="1"/>
    <col min="16134" max="16134" width="10.85546875" style="177" customWidth="1"/>
    <col min="16135" max="16135" width="12.28515625" style="177" customWidth="1"/>
    <col min="16136" max="16136" width="9.140625" style="177"/>
    <col min="16137" max="16137" width="14.42578125" style="177" customWidth="1"/>
    <col min="16138" max="16384" width="9.140625" style="177"/>
  </cols>
  <sheetData>
    <row r="1" spans="1:11">
      <c r="A1" s="1427"/>
      <c r="B1" s="1428" t="s">
        <v>0</v>
      </c>
      <c r="C1" s="2106" t="s">
        <v>2378</v>
      </c>
      <c r="D1" s="2107"/>
      <c r="E1" s="2107"/>
      <c r="F1" s="2107"/>
      <c r="G1" s="1430"/>
    </row>
    <row r="2" spans="1:11">
      <c r="A2" s="1427"/>
      <c r="B2" s="1428" t="s">
        <v>1</v>
      </c>
      <c r="C2" s="1429">
        <v>7044445</v>
      </c>
      <c r="D2" s="1431"/>
      <c r="E2" s="1432"/>
      <c r="F2" s="1431"/>
      <c r="G2" s="1430"/>
    </row>
    <row r="3" spans="1:11">
      <c r="A3" s="1427"/>
      <c r="B3" s="1428" t="s">
        <v>2</v>
      </c>
      <c r="C3" s="1433" t="s">
        <v>7809</v>
      </c>
      <c r="D3" s="1431"/>
      <c r="E3" s="1432"/>
      <c r="F3" s="1431"/>
      <c r="G3" s="1430"/>
    </row>
    <row r="4" spans="1:11" ht="14.25">
      <c r="A4" s="1427"/>
      <c r="B4" s="1428" t="s">
        <v>2585</v>
      </c>
      <c r="C4" s="1434" t="s">
        <v>2586</v>
      </c>
      <c r="D4" s="1435"/>
      <c r="E4" s="1435"/>
      <c r="F4" s="1435"/>
      <c r="G4" s="1436"/>
    </row>
    <row r="5" spans="1:11" ht="10.5" customHeight="1" thickBot="1">
      <c r="A5" s="126"/>
      <c r="B5" s="188"/>
      <c r="E5" s="181"/>
      <c r="F5" s="182"/>
      <c r="G5" s="183"/>
      <c r="H5" s="182"/>
    </row>
    <row r="6" spans="1:11" ht="21" customHeight="1">
      <c r="A6" s="2108" t="s">
        <v>1508</v>
      </c>
      <c r="B6" s="2110" t="s">
        <v>1509</v>
      </c>
      <c r="C6" s="2111" t="s">
        <v>1510</v>
      </c>
      <c r="D6" s="2112"/>
      <c r="E6" s="2111" t="s">
        <v>1511</v>
      </c>
      <c r="F6" s="2113"/>
      <c r="G6" s="2096" t="s">
        <v>1437</v>
      </c>
      <c r="H6" s="2097"/>
    </row>
    <row r="7" spans="1:11" ht="45.75" customHeight="1" thickBot="1">
      <c r="A7" s="2109"/>
      <c r="B7" s="2026"/>
      <c r="C7" s="38" t="s">
        <v>7810</v>
      </c>
      <c r="D7" s="39" t="s">
        <v>1432</v>
      </c>
      <c r="E7" s="38" t="s">
        <v>7810</v>
      </c>
      <c r="F7" s="39" t="s">
        <v>1432</v>
      </c>
      <c r="G7" s="38" t="s">
        <v>7810</v>
      </c>
      <c r="H7" s="39" t="s">
        <v>1432</v>
      </c>
    </row>
    <row r="8" spans="1:11" s="184" customFormat="1" ht="20.100000000000001" customHeight="1" thickTop="1">
      <c r="A8" s="211" t="s">
        <v>2587</v>
      </c>
      <c r="B8" s="212"/>
      <c r="C8" s="213"/>
      <c r="D8" s="214"/>
      <c r="E8" s="213"/>
      <c r="F8" s="214"/>
      <c r="G8" s="215">
        <v>5</v>
      </c>
      <c r="H8" s="216">
        <v>2</v>
      </c>
    </row>
    <row r="9" spans="1:11" s="184" customFormat="1" ht="20.100000000000001" customHeight="1">
      <c r="A9" s="985" t="s">
        <v>2588</v>
      </c>
      <c r="B9" s="986"/>
      <c r="C9" s="987">
        <v>5698</v>
      </c>
      <c r="D9" s="988">
        <v>9155.52</v>
      </c>
      <c r="E9" s="987">
        <v>4152</v>
      </c>
      <c r="F9" s="988">
        <v>7384.079999999999</v>
      </c>
      <c r="G9" s="987">
        <v>9850</v>
      </c>
      <c r="H9" s="989">
        <v>16539.599999999999</v>
      </c>
    </row>
    <row r="10" spans="1:11" s="184" customFormat="1" ht="20.100000000000001" customHeight="1">
      <c r="A10" s="990" t="s">
        <v>2589</v>
      </c>
      <c r="B10" s="991"/>
      <c r="C10" s="1052">
        <v>8929</v>
      </c>
      <c r="D10" s="992">
        <v>9932.6400000000012</v>
      </c>
      <c r="E10" s="1052">
        <v>4276</v>
      </c>
      <c r="F10" s="992">
        <v>7633.2400000000007</v>
      </c>
      <c r="G10" s="1052">
        <v>13205</v>
      </c>
      <c r="H10" s="993">
        <v>17565.88</v>
      </c>
      <c r="J10" s="1287"/>
      <c r="K10" s="1287"/>
    </row>
    <row r="11" spans="1:11" s="184" customFormat="1" ht="20.100000000000001" customHeight="1">
      <c r="A11" s="843" t="s">
        <v>2590</v>
      </c>
      <c r="B11" s="994" t="s">
        <v>2591</v>
      </c>
      <c r="C11" s="987">
        <v>0</v>
      </c>
      <c r="D11" s="995">
        <v>1.3200000000000003</v>
      </c>
      <c r="E11" s="987">
        <v>7</v>
      </c>
      <c r="F11" s="995">
        <v>19.8</v>
      </c>
      <c r="G11" s="987">
        <v>7</v>
      </c>
      <c r="H11" s="844">
        <v>21.12</v>
      </c>
    </row>
    <row r="12" spans="1:11" s="184" customFormat="1" ht="20.100000000000001" customHeight="1">
      <c r="A12" s="843" t="s">
        <v>2592</v>
      </c>
      <c r="B12" s="994" t="s">
        <v>2593</v>
      </c>
      <c r="C12" s="987">
        <v>0</v>
      </c>
      <c r="D12" s="995">
        <v>0</v>
      </c>
      <c r="E12" s="987">
        <v>0</v>
      </c>
      <c r="F12" s="995">
        <v>3.9599999999999995</v>
      </c>
      <c r="G12" s="987">
        <v>0</v>
      </c>
      <c r="H12" s="844">
        <v>3.9599999999999995</v>
      </c>
    </row>
    <row r="13" spans="1:11" s="184" customFormat="1" ht="20.100000000000001" customHeight="1">
      <c r="A13" s="843" t="s">
        <v>2594</v>
      </c>
      <c r="B13" s="994" t="s">
        <v>2595</v>
      </c>
      <c r="C13" s="987">
        <v>0</v>
      </c>
      <c r="D13" s="995">
        <v>2.6400000000000006</v>
      </c>
      <c r="E13" s="987">
        <v>0</v>
      </c>
      <c r="F13" s="995">
        <v>46.2</v>
      </c>
      <c r="G13" s="987">
        <v>0</v>
      </c>
      <c r="H13" s="844">
        <v>48.84</v>
      </c>
    </row>
    <row r="14" spans="1:11" s="184" customFormat="1" ht="20.100000000000001" customHeight="1">
      <c r="A14" s="843" t="s">
        <v>2596</v>
      </c>
      <c r="B14" s="994" t="s">
        <v>2597</v>
      </c>
      <c r="C14" s="987">
        <v>0</v>
      </c>
      <c r="D14" s="995">
        <v>0</v>
      </c>
      <c r="E14" s="987">
        <v>7</v>
      </c>
      <c r="F14" s="995">
        <v>7.919999999999999</v>
      </c>
      <c r="G14" s="987">
        <v>7</v>
      </c>
      <c r="H14" s="844">
        <v>7.919999999999999</v>
      </c>
    </row>
    <row r="15" spans="1:11" s="184" customFormat="1" ht="20.100000000000001" customHeight="1">
      <c r="A15" s="843" t="s">
        <v>2598</v>
      </c>
      <c r="B15" s="996" t="s">
        <v>2599</v>
      </c>
      <c r="C15" s="987">
        <v>11</v>
      </c>
      <c r="D15" s="995">
        <v>10.560000000000002</v>
      </c>
      <c r="E15" s="987">
        <v>0</v>
      </c>
      <c r="F15" s="995">
        <v>0</v>
      </c>
      <c r="G15" s="987">
        <v>11</v>
      </c>
      <c r="H15" s="844">
        <v>10.560000000000002</v>
      </c>
    </row>
    <row r="16" spans="1:11" s="184" customFormat="1" ht="20.100000000000001" customHeight="1">
      <c r="A16" s="843" t="s">
        <v>2600</v>
      </c>
      <c r="B16" s="994" t="s">
        <v>2601</v>
      </c>
      <c r="C16" s="987">
        <v>22</v>
      </c>
      <c r="D16" s="995">
        <v>0</v>
      </c>
      <c r="E16" s="987">
        <v>8</v>
      </c>
      <c r="F16" s="995">
        <v>11.88</v>
      </c>
      <c r="G16" s="987">
        <v>30</v>
      </c>
      <c r="H16" s="844">
        <v>11.88</v>
      </c>
    </row>
    <row r="17" spans="1:8" s="184" customFormat="1" ht="20.100000000000001" customHeight="1">
      <c r="A17" s="997" t="s">
        <v>2602</v>
      </c>
      <c r="B17" s="998" t="s">
        <v>2603</v>
      </c>
      <c r="C17" s="987">
        <v>4</v>
      </c>
      <c r="D17" s="995">
        <v>124.08000000000001</v>
      </c>
      <c r="E17" s="987">
        <v>0</v>
      </c>
      <c r="F17" s="995">
        <v>0</v>
      </c>
      <c r="G17" s="987">
        <v>4</v>
      </c>
      <c r="H17" s="844">
        <v>124.08000000000001</v>
      </c>
    </row>
    <row r="18" spans="1:8" s="184" customFormat="1" ht="20.100000000000001" customHeight="1">
      <c r="A18" s="843" t="s">
        <v>2604</v>
      </c>
      <c r="B18" s="994" t="s">
        <v>2605</v>
      </c>
      <c r="C18" s="987">
        <v>0</v>
      </c>
      <c r="D18" s="995">
        <v>0</v>
      </c>
      <c r="E18" s="987">
        <v>2</v>
      </c>
      <c r="F18" s="995">
        <v>6.6</v>
      </c>
      <c r="G18" s="987">
        <v>2</v>
      </c>
      <c r="H18" s="844">
        <v>6.6</v>
      </c>
    </row>
    <row r="19" spans="1:8" s="184" customFormat="1" ht="20.100000000000001" customHeight="1">
      <c r="A19" s="999" t="s">
        <v>2606</v>
      </c>
      <c r="B19" s="204" t="s">
        <v>2605</v>
      </c>
      <c r="C19" s="987">
        <v>3</v>
      </c>
      <c r="D19" s="995">
        <v>3.9599999999999995</v>
      </c>
      <c r="E19" s="987">
        <v>0</v>
      </c>
      <c r="F19" s="995">
        <v>0</v>
      </c>
      <c r="G19" s="987">
        <v>3</v>
      </c>
      <c r="H19" s="844">
        <v>3.9599999999999995</v>
      </c>
    </row>
    <row r="20" spans="1:8" s="184" customFormat="1" ht="20.100000000000001" customHeight="1">
      <c r="A20" s="843" t="s">
        <v>2607</v>
      </c>
      <c r="B20" s="994" t="s">
        <v>2608</v>
      </c>
      <c r="C20" s="987">
        <v>0</v>
      </c>
      <c r="D20" s="995">
        <v>0</v>
      </c>
      <c r="E20" s="987">
        <v>8</v>
      </c>
      <c r="F20" s="995">
        <v>1</v>
      </c>
      <c r="G20" s="987">
        <v>8</v>
      </c>
      <c r="H20" s="844">
        <v>1</v>
      </c>
    </row>
    <row r="21" spans="1:8" s="184" customFormat="1" ht="20.100000000000001" customHeight="1">
      <c r="A21" s="843" t="s">
        <v>2609</v>
      </c>
      <c r="B21" s="1000" t="s">
        <v>2610</v>
      </c>
      <c r="C21" s="987">
        <v>17</v>
      </c>
      <c r="D21" s="995">
        <v>77.88000000000001</v>
      </c>
      <c r="E21" s="987">
        <v>0</v>
      </c>
      <c r="F21" s="995">
        <v>0</v>
      </c>
      <c r="G21" s="987">
        <v>17</v>
      </c>
      <c r="H21" s="844">
        <v>77.88000000000001</v>
      </c>
    </row>
    <row r="22" spans="1:8" s="184" customFormat="1" ht="20.100000000000001" customHeight="1">
      <c r="A22" s="843" t="s">
        <v>2611</v>
      </c>
      <c r="B22" s="994" t="s">
        <v>2612</v>
      </c>
      <c r="C22" s="987">
        <v>0</v>
      </c>
      <c r="D22" s="995">
        <v>0</v>
      </c>
      <c r="E22" s="987">
        <v>0</v>
      </c>
      <c r="F22" s="995">
        <v>11.88</v>
      </c>
      <c r="G22" s="987">
        <v>0</v>
      </c>
      <c r="H22" s="844">
        <v>11.88</v>
      </c>
    </row>
    <row r="23" spans="1:8" s="184" customFormat="1" ht="20.100000000000001" customHeight="1">
      <c r="A23" s="843" t="s">
        <v>2613</v>
      </c>
      <c r="B23" s="1001" t="s">
        <v>2614</v>
      </c>
      <c r="C23" s="987">
        <v>12</v>
      </c>
      <c r="D23" s="995">
        <v>68.64</v>
      </c>
      <c r="E23" s="987">
        <v>3</v>
      </c>
      <c r="F23" s="995">
        <v>0</v>
      </c>
      <c r="G23" s="987">
        <v>15</v>
      </c>
      <c r="H23" s="844">
        <v>68.64</v>
      </c>
    </row>
    <row r="24" spans="1:8" s="184" customFormat="1" ht="20.100000000000001" customHeight="1">
      <c r="A24" s="843" t="s">
        <v>2615</v>
      </c>
      <c r="B24" s="994" t="s">
        <v>2616</v>
      </c>
      <c r="C24" s="987">
        <v>0</v>
      </c>
      <c r="D24" s="995">
        <v>0</v>
      </c>
      <c r="E24" s="987">
        <v>18</v>
      </c>
      <c r="F24" s="995">
        <v>26.4</v>
      </c>
      <c r="G24" s="987">
        <v>18</v>
      </c>
      <c r="H24" s="844">
        <v>26.4</v>
      </c>
    </row>
    <row r="25" spans="1:8" s="184" customFormat="1" ht="20.100000000000001" customHeight="1">
      <c r="A25" s="843" t="s">
        <v>2617</v>
      </c>
      <c r="B25" s="996" t="s">
        <v>2618</v>
      </c>
      <c r="C25" s="987">
        <v>0</v>
      </c>
      <c r="D25" s="995">
        <v>30.36</v>
      </c>
      <c r="E25" s="987">
        <v>0</v>
      </c>
      <c r="F25" s="995">
        <v>0</v>
      </c>
      <c r="G25" s="987">
        <v>0</v>
      </c>
      <c r="H25" s="844">
        <v>30.36</v>
      </c>
    </row>
    <row r="26" spans="1:8" s="184" customFormat="1" ht="20.100000000000001" customHeight="1">
      <c r="A26" s="843" t="s">
        <v>2619</v>
      </c>
      <c r="B26" s="994" t="s">
        <v>2620</v>
      </c>
      <c r="C26" s="987">
        <v>0</v>
      </c>
      <c r="D26" s="995">
        <v>0</v>
      </c>
      <c r="E26" s="987">
        <v>7</v>
      </c>
      <c r="F26" s="995">
        <v>21.120000000000005</v>
      </c>
      <c r="G26" s="987">
        <v>7</v>
      </c>
      <c r="H26" s="844">
        <v>21.120000000000005</v>
      </c>
    </row>
    <row r="27" spans="1:8" s="184" customFormat="1" ht="20.100000000000001" customHeight="1">
      <c r="A27" s="189" t="s">
        <v>2621</v>
      </c>
      <c r="B27" s="1002" t="s">
        <v>2622</v>
      </c>
      <c r="C27" s="987">
        <v>13</v>
      </c>
      <c r="D27" s="995">
        <v>51.48</v>
      </c>
      <c r="E27" s="987">
        <v>0</v>
      </c>
      <c r="F27" s="995">
        <v>0</v>
      </c>
      <c r="G27" s="987">
        <v>13</v>
      </c>
      <c r="H27" s="844">
        <v>51.48</v>
      </c>
    </row>
    <row r="28" spans="1:8" s="184" customFormat="1" ht="20.100000000000001" customHeight="1">
      <c r="A28" s="843" t="s">
        <v>2623</v>
      </c>
      <c r="B28" s="994" t="s">
        <v>2624</v>
      </c>
      <c r="C28" s="987">
        <v>0</v>
      </c>
      <c r="D28" s="995">
        <v>0</v>
      </c>
      <c r="E28" s="987">
        <v>16</v>
      </c>
      <c r="F28" s="995">
        <v>40.92</v>
      </c>
      <c r="G28" s="987">
        <v>16</v>
      </c>
      <c r="H28" s="844">
        <v>40.92</v>
      </c>
    </row>
    <row r="29" spans="1:8" s="184" customFormat="1" ht="20.100000000000001" customHeight="1">
      <c r="A29" s="999" t="s">
        <v>2625</v>
      </c>
      <c r="B29" s="1002" t="s">
        <v>2626</v>
      </c>
      <c r="C29" s="987">
        <v>54</v>
      </c>
      <c r="D29" s="995">
        <v>106.91999999999999</v>
      </c>
      <c r="E29" s="987">
        <v>0</v>
      </c>
      <c r="F29" s="995">
        <v>0</v>
      </c>
      <c r="G29" s="987">
        <v>54</v>
      </c>
      <c r="H29" s="844">
        <v>106.91999999999999</v>
      </c>
    </row>
    <row r="30" spans="1:8" s="184" customFormat="1" ht="20.100000000000001" customHeight="1">
      <c r="A30" s="843" t="s">
        <v>2627</v>
      </c>
      <c r="B30" s="994" t="s">
        <v>2628</v>
      </c>
      <c r="C30" s="987">
        <v>0</v>
      </c>
      <c r="D30" s="995">
        <v>0</v>
      </c>
      <c r="E30" s="987">
        <v>17</v>
      </c>
      <c r="F30" s="995">
        <v>38.279999999999994</v>
      </c>
      <c r="G30" s="987">
        <v>17</v>
      </c>
      <c r="H30" s="844">
        <v>38.279999999999994</v>
      </c>
    </row>
    <row r="31" spans="1:8" s="184" customFormat="1" ht="20.100000000000001" customHeight="1">
      <c r="A31" s="189" t="s">
        <v>2629</v>
      </c>
      <c r="B31" s="1002" t="s">
        <v>2630</v>
      </c>
      <c r="C31" s="987">
        <v>55</v>
      </c>
      <c r="D31" s="995">
        <v>112.2</v>
      </c>
      <c r="E31" s="987">
        <v>0</v>
      </c>
      <c r="F31" s="995">
        <v>0</v>
      </c>
      <c r="G31" s="987">
        <v>55</v>
      </c>
      <c r="H31" s="844">
        <v>112.2</v>
      </c>
    </row>
    <row r="32" spans="1:8" s="184" customFormat="1" ht="20.100000000000001" customHeight="1">
      <c r="A32" s="843" t="s">
        <v>2631</v>
      </c>
      <c r="B32" s="994" t="s">
        <v>2632</v>
      </c>
      <c r="C32" s="987">
        <v>0</v>
      </c>
      <c r="D32" s="995">
        <v>0</v>
      </c>
      <c r="E32" s="987">
        <v>3</v>
      </c>
      <c r="F32" s="995">
        <v>18.479999999999997</v>
      </c>
      <c r="G32" s="987">
        <v>3</v>
      </c>
      <c r="H32" s="844">
        <v>18.479999999999997</v>
      </c>
    </row>
    <row r="33" spans="1:8" s="184" customFormat="1" ht="20.100000000000001" customHeight="1">
      <c r="A33" s="843" t="s">
        <v>2633</v>
      </c>
      <c r="B33" s="1001" t="s">
        <v>2634</v>
      </c>
      <c r="C33" s="987">
        <v>18</v>
      </c>
      <c r="D33" s="995">
        <v>77.88000000000001</v>
      </c>
      <c r="E33" s="987">
        <v>0</v>
      </c>
      <c r="F33" s="995">
        <v>0</v>
      </c>
      <c r="G33" s="987">
        <v>18</v>
      </c>
      <c r="H33" s="844">
        <v>77.88000000000001</v>
      </c>
    </row>
    <row r="34" spans="1:8" s="184" customFormat="1" ht="20.100000000000001" customHeight="1">
      <c r="A34" s="843" t="s">
        <v>2635</v>
      </c>
      <c r="B34" s="994" t="s">
        <v>2636</v>
      </c>
      <c r="C34" s="987">
        <v>0</v>
      </c>
      <c r="D34" s="995">
        <v>0</v>
      </c>
      <c r="E34" s="987">
        <v>2</v>
      </c>
      <c r="F34" s="995">
        <v>1.3200000000000003</v>
      </c>
      <c r="G34" s="987">
        <v>2</v>
      </c>
      <c r="H34" s="844">
        <v>1.3200000000000003</v>
      </c>
    </row>
    <row r="35" spans="1:8" s="184" customFormat="1" ht="20.100000000000001" customHeight="1">
      <c r="A35" s="843" t="s">
        <v>2637</v>
      </c>
      <c r="B35" s="1001" t="s">
        <v>2638</v>
      </c>
      <c r="C35" s="987">
        <v>51</v>
      </c>
      <c r="D35" s="995">
        <v>101.64</v>
      </c>
      <c r="E35" s="987">
        <v>0</v>
      </c>
      <c r="F35" s="995">
        <v>0</v>
      </c>
      <c r="G35" s="987">
        <v>51</v>
      </c>
      <c r="H35" s="844">
        <v>101.64</v>
      </c>
    </row>
    <row r="36" spans="1:8" s="184" customFormat="1" ht="20.100000000000001" customHeight="1">
      <c r="A36" s="843" t="s">
        <v>2639</v>
      </c>
      <c r="B36" s="996" t="s">
        <v>2640</v>
      </c>
      <c r="C36" s="987">
        <v>0</v>
      </c>
      <c r="D36" s="995">
        <v>0</v>
      </c>
      <c r="E36" s="987">
        <v>0</v>
      </c>
      <c r="F36" s="995">
        <v>1</v>
      </c>
      <c r="G36" s="987">
        <v>0</v>
      </c>
      <c r="H36" s="844">
        <v>1</v>
      </c>
    </row>
    <row r="37" spans="1:8" s="184" customFormat="1" ht="20.100000000000001" customHeight="1">
      <c r="A37" s="1003" t="s">
        <v>2641</v>
      </c>
      <c r="B37" s="1002" t="s">
        <v>2642</v>
      </c>
      <c r="C37" s="987">
        <v>4</v>
      </c>
      <c r="D37" s="995">
        <v>1</v>
      </c>
      <c r="E37" s="987">
        <v>0</v>
      </c>
      <c r="F37" s="995">
        <v>0</v>
      </c>
      <c r="G37" s="987">
        <v>4</v>
      </c>
      <c r="H37" s="844">
        <v>1</v>
      </c>
    </row>
    <row r="38" spans="1:8" s="184" customFormat="1" ht="20.100000000000001" customHeight="1">
      <c r="A38" s="1003" t="s">
        <v>2643</v>
      </c>
      <c r="B38" s="1002" t="s">
        <v>2644</v>
      </c>
      <c r="C38" s="987">
        <v>0</v>
      </c>
      <c r="D38" s="995">
        <v>0</v>
      </c>
      <c r="E38" s="987">
        <v>0</v>
      </c>
      <c r="F38" s="995">
        <v>1</v>
      </c>
      <c r="G38" s="987">
        <v>0</v>
      </c>
      <c r="H38" s="844">
        <v>1</v>
      </c>
    </row>
    <row r="39" spans="1:8" s="184" customFormat="1" ht="20.100000000000001" customHeight="1">
      <c r="A39" s="1003" t="s">
        <v>2645</v>
      </c>
      <c r="B39" s="1002" t="s">
        <v>2644</v>
      </c>
      <c r="C39" s="987">
        <v>11</v>
      </c>
      <c r="D39" s="995">
        <v>35.640000000000008</v>
      </c>
      <c r="E39" s="987">
        <v>0</v>
      </c>
      <c r="F39" s="995">
        <v>0</v>
      </c>
      <c r="G39" s="987">
        <v>11</v>
      </c>
      <c r="H39" s="844">
        <v>35.640000000000008</v>
      </c>
    </row>
    <row r="40" spans="1:8" s="184" customFormat="1" ht="20.100000000000001" customHeight="1">
      <c r="A40" s="843" t="s">
        <v>2646</v>
      </c>
      <c r="B40" s="994" t="s">
        <v>2647</v>
      </c>
      <c r="C40" s="987">
        <v>0</v>
      </c>
      <c r="D40" s="995">
        <v>0</v>
      </c>
      <c r="E40" s="987">
        <v>0</v>
      </c>
      <c r="F40" s="995">
        <v>1</v>
      </c>
      <c r="G40" s="987">
        <v>0</v>
      </c>
      <c r="H40" s="844">
        <v>1</v>
      </c>
    </row>
    <row r="41" spans="1:8" s="184" customFormat="1" ht="20.100000000000001" customHeight="1">
      <c r="A41" s="1003" t="s">
        <v>2648</v>
      </c>
      <c r="B41" s="1002" t="s">
        <v>2649</v>
      </c>
      <c r="C41" s="987">
        <v>2</v>
      </c>
      <c r="D41" s="995">
        <v>3.9599999999999995</v>
      </c>
      <c r="E41" s="987">
        <v>0</v>
      </c>
      <c r="F41" s="995">
        <v>0</v>
      </c>
      <c r="G41" s="987">
        <v>2</v>
      </c>
      <c r="H41" s="844">
        <v>3.9599999999999995</v>
      </c>
    </row>
    <row r="42" spans="1:8" s="184" customFormat="1" ht="20.100000000000001" customHeight="1">
      <c r="A42" s="843" t="s">
        <v>2650</v>
      </c>
      <c r="B42" s="994" t="s">
        <v>2651</v>
      </c>
      <c r="C42" s="987">
        <v>0</v>
      </c>
      <c r="D42" s="995">
        <v>0</v>
      </c>
      <c r="E42" s="987">
        <v>1</v>
      </c>
      <c r="F42" s="995">
        <v>17.16</v>
      </c>
      <c r="G42" s="987">
        <v>1</v>
      </c>
      <c r="H42" s="844">
        <v>17.16</v>
      </c>
    </row>
    <row r="43" spans="1:8" s="184" customFormat="1" ht="20.100000000000001" customHeight="1">
      <c r="A43" s="1004" t="s">
        <v>2652</v>
      </c>
      <c r="B43" s="1002" t="s">
        <v>2653</v>
      </c>
      <c r="C43" s="987">
        <v>4</v>
      </c>
      <c r="D43" s="995">
        <v>6.6</v>
      </c>
      <c r="E43" s="987">
        <v>0</v>
      </c>
      <c r="F43" s="995">
        <v>0</v>
      </c>
      <c r="G43" s="987">
        <v>4</v>
      </c>
      <c r="H43" s="844">
        <v>6.6</v>
      </c>
    </row>
    <row r="44" spans="1:8" s="184" customFormat="1" ht="20.100000000000001" customHeight="1">
      <c r="A44" s="843" t="s">
        <v>2654</v>
      </c>
      <c r="B44" s="994" t="s">
        <v>2655</v>
      </c>
      <c r="C44" s="987">
        <v>0</v>
      </c>
      <c r="D44" s="995">
        <v>0</v>
      </c>
      <c r="E44" s="987">
        <v>18</v>
      </c>
      <c r="F44" s="995">
        <v>39.6</v>
      </c>
      <c r="G44" s="987">
        <v>18</v>
      </c>
      <c r="H44" s="844">
        <v>39.6</v>
      </c>
    </row>
    <row r="45" spans="1:8" s="184" customFormat="1" ht="20.100000000000001" customHeight="1">
      <c r="A45" s="1005" t="s">
        <v>2656</v>
      </c>
      <c r="B45" s="205" t="s">
        <v>2657</v>
      </c>
      <c r="C45" s="987">
        <v>17</v>
      </c>
      <c r="D45" s="995">
        <v>77.88000000000001</v>
      </c>
      <c r="E45" s="987">
        <v>0</v>
      </c>
      <c r="F45" s="995">
        <v>0</v>
      </c>
      <c r="G45" s="987">
        <v>17</v>
      </c>
      <c r="H45" s="844">
        <v>77.88000000000001</v>
      </c>
    </row>
    <row r="46" spans="1:8" s="184" customFormat="1" ht="20.100000000000001" customHeight="1">
      <c r="A46" s="843" t="s">
        <v>2658</v>
      </c>
      <c r="B46" s="994" t="s">
        <v>2659</v>
      </c>
      <c r="C46" s="987">
        <v>0</v>
      </c>
      <c r="D46" s="995">
        <v>0</v>
      </c>
      <c r="E46" s="987">
        <v>6</v>
      </c>
      <c r="F46" s="995">
        <v>17.16</v>
      </c>
      <c r="G46" s="987">
        <v>6</v>
      </c>
      <c r="H46" s="844">
        <v>17.16</v>
      </c>
    </row>
    <row r="47" spans="1:8" s="184" customFormat="1" ht="20.100000000000001" customHeight="1">
      <c r="A47" s="189" t="s">
        <v>2660</v>
      </c>
      <c r="B47" s="1002" t="s">
        <v>2661</v>
      </c>
      <c r="C47" s="987">
        <v>2</v>
      </c>
      <c r="D47" s="995">
        <v>26.4</v>
      </c>
      <c r="E47" s="987">
        <v>0</v>
      </c>
      <c r="F47" s="995">
        <v>0</v>
      </c>
      <c r="G47" s="987">
        <v>2</v>
      </c>
      <c r="H47" s="844">
        <v>26.4</v>
      </c>
    </row>
    <row r="48" spans="1:8" s="184" customFormat="1" ht="20.100000000000001" customHeight="1">
      <c r="A48" s="843" t="s">
        <v>2662</v>
      </c>
      <c r="B48" s="994" t="s">
        <v>2663</v>
      </c>
      <c r="C48" s="987">
        <v>0</v>
      </c>
      <c r="D48" s="995">
        <v>0</v>
      </c>
      <c r="E48" s="987">
        <v>17</v>
      </c>
      <c r="F48" s="995">
        <v>36.959999999999994</v>
      </c>
      <c r="G48" s="987">
        <v>17</v>
      </c>
      <c r="H48" s="844">
        <v>36.959999999999994</v>
      </c>
    </row>
    <row r="49" spans="1:8" s="184" customFormat="1" ht="20.100000000000001" customHeight="1">
      <c r="A49" s="206" t="s">
        <v>2664</v>
      </c>
      <c r="B49" s="998" t="s">
        <v>2665</v>
      </c>
      <c r="C49" s="987">
        <v>18</v>
      </c>
      <c r="D49" s="995">
        <v>147.83999999999997</v>
      </c>
      <c r="E49" s="987">
        <v>0</v>
      </c>
      <c r="F49" s="995">
        <v>0</v>
      </c>
      <c r="G49" s="987">
        <v>18</v>
      </c>
      <c r="H49" s="844">
        <v>147.83999999999997</v>
      </c>
    </row>
    <row r="50" spans="1:8" s="184" customFormat="1" ht="20.100000000000001" customHeight="1">
      <c r="A50" s="843" t="s">
        <v>2666</v>
      </c>
      <c r="B50" s="994" t="s">
        <v>2667</v>
      </c>
      <c r="C50" s="987">
        <v>0</v>
      </c>
      <c r="D50" s="995">
        <v>0</v>
      </c>
      <c r="E50" s="987">
        <v>18</v>
      </c>
      <c r="F50" s="995">
        <v>34.32</v>
      </c>
      <c r="G50" s="987">
        <v>18</v>
      </c>
      <c r="H50" s="844">
        <v>34.32</v>
      </c>
    </row>
    <row r="51" spans="1:8" s="184" customFormat="1" ht="20.100000000000001" customHeight="1">
      <c r="A51" s="997" t="s">
        <v>2668</v>
      </c>
      <c r="B51" s="207" t="s">
        <v>2669</v>
      </c>
      <c r="C51" s="987">
        <v>18</v>
      </c>
      <c r="D51" s="995">
        <v>151.80000000000001</v>
      </c>
      <c r="E51" s="987">
        <v>0</v>
      </c>
      <c r="F51" s="995">
        <v>0</v>
      </c>
      <c r="G51" s="987">
        <v>18</v>
      </c>
      <c r="H51" s="844">
        <v>151.80000000000001</v>
      </c>
    </row>
    <row r="52" spans="1:8" s="184" customFormat="1" ht="20.100000000000001" customHeight="1">
      <c r="A52" s="843" t="s">
        <v>2670</v>
      </c>
      <c r="B52" s="994" t="s">
        <v>2671</v>
      </c>
      <c r="C52" s="987">
        <v>0</v>
      </c>
      <c r="D52" s="995">
        <v>0</v>
      </c>
      <c r="E52" s="987">
        <v>165</v>
      </c>
      <c r="F52" s="995">
        <v>324.72000000000003</v>
      </c>
      <c r="G52" s="987">
        <v>165</v>
      </c>
      <c r="H52" s="844">
        <v>324.72000000000003</v>
      </c>
    </row>
    <row r="53" spans="1:8" s="184" customFormat="1" ht="20.100000000000001" customHeight="1">
      <c r="A53" s="189" t="s">
        <v>2672</v>
      </c>
      <c r="B53" s="1006" t="s">
        <v>2671</v>
      </c>
      <c r="C53" s="987">
        <v>231</v>
      </c>
      <c r="D53" s="995">
        <v>458.04</v>
      </c>
      <c r="E53" s="987">
        <v>0</v>
      </c>
      <c r="F53" s="995">
        <v>0</v>
      </c>
      <c r="G53" s="987">
        <v>231</v>
      </c>
      <c r="H53" s="844">
        <v>458.04</v>
      </c>
    </row>
    <row r="54" spans="1:8" s="184" customFormat="1" ht="20.100000000000001" customHeight="1">
      <c r="A54" s="1007" t="s">
        <v>2673</v>
      </c>
      <c r="B54" s="1008" t="s">
        <v>2674</v>
      </c>
      <c r="C54" s="987">
        <v>0</v>
      </c>
      <c r="D54" s="995">
        <v>25</v>
      </c>
      <c r="E54" s="987">
        <v>3328</v>
      </c>
      <c r="F54" s="995">
        <v>6028.44</v>
      </c>
      <c r="G54" s="987">
        <v>3328</v>
      </c>
      <c r="H54" s="844">
        <v>6053.44</v>
      </c>
    </row>
    <row r="55" spans="1:8" s="184" customFormat="1" ht="20.100000000000001" customHeight="1">
      <c r="A55" s="206" t="s">
        <v>2675</v>
      </c>
      <c r="B55" s="998" t="s">
        <v>2676</v>
      </c>
      <c r="C55" s="987">
        <v>1335</v>
      </c>
      <c r="D55" s="995">
        <v>4675.4399999999996</v>
      </c>
      <c r="E55" s="987">
        <v>0</v>
      </c>
      <c r="F55" s="995">
        <v>0</v>
      </c>
      <c r="G55" s="987">
        <v>1335</v>
      </c>
      <c r="H55" s="844">
        <v>4675.4399999999996</v>
      </c>
    </row>
    <row r="56" spans="1:8" s="184" customFormat="1" ht="20.100000000000001" customHeight="1">
      <c r="A56" s="843" t="s">
        <v>2677</v>
      </c>
      <c r="B56" s="994" t="s">
        <v>2678</v>
      </c>
      <c r="C56" s="987">
        <v>0</v>
      </c>
      <c r="D56" s="995">
        <v>0</v>
      </c>
      <c r="E56" s="987">
        <v>3</v>
      </c>
      <c r="F56" s="995">
        <v>6</v>
      </c>
      <c r="G56" s="987">
        <v>3</v>
      </c>
      <c r="H56" s="844">
        <v>6</v>
      </c>
    </row>
    <row r="57" spans="1:8" s="184" customFormat="1" ht="20.100000000000001" customHeight="1">
      <c r="A57" s="206" t="s">
        <v>2679</v>
      </c>
      <c r="B57" s="1009" t="s">
        <v>2680</v>
      </c>
      <c r="C57" s="987">
        <v>5</v>
      </c>
      <c r="D57" s="995">
        <v>14.520000000000001</v>
      </c>
      <c r="E57" s="987">
        <v>0</v>
      </c>
      <c r="F57" s="995">
        <v>0</v>
      </c>
      <c r="G57" s="987">
        <v>5</v>
      </c>
      <c r="H57" s="844">
        <v>14.520000000000001</v>
      </c>
    </row>
    <row r="58" spans="1:8" s="184" customFormat="1" ht="20.100000000000001" customHeight="1">
      <c r="A58" s="843" t="s">
        <v>2681</v>
      </c>
      <c r="B58" s="994" t="s">
        <v>2682</v>
      </c>
      <c r="C58" s="987">
        <v>0</v>
      </c>
      <c r="D58" s="995">
        <v>0</v>
      </c>
      <c r="E58" s="987">
        <v>87</v>
      </c>
      <c r="F58" s="995">
        <v>104.28000000000002</v>
      </c>
      <c r="G58" s="987">
        <v>87</v>
      </c>
      <c r="H58" s="844">
        <v>104.28000000000002</v>
      </c>
    </row>
    <row r="59" spans="1:8" s="184" customFormat="1" ht="20.100000000000001" customHeight="1">
      <c r="A59" s="189" t="s">
        <v>2683</v>
      </c>
      <c r="B59" s="1002" t="s">
        <v>2684</v>
      </c>
      <c r="C59" s="987">
        <v>167</v>
      </c>
      <c r="D59" s="995">
        <v>488.4</v>
      </c>
      <c r="E59" s="987">
        <v>0</v>
      </c>
      <c r="F59" s="995">
        <v>0</v>
      </c>
      <c r="G59" s="987">
        <v>167</v>
      </c>
      <c r="H59" s="844">
        <v>488.4</v>
      </c>
    </row>
    <row r="60" spans="1:8" s="184" customFormat="1" ht="20.100000000000001" customHeight="1">
      <c r="A60" s="843" t="s">
        <v>2685</v>
      </c>
      <c r="B60" s="994" t="s">
        <v>2686</v>
      </c>
      <c r="C60" s="987">
        <v>0</v>
      </c>
      <c r="D60" s="995">
        <v>0</v>
      </c>
      <c r="E60" s="987">
        <v>0</v>
      </c>
      <c r="F60" s="995">
        <v>1</v>
      </c>
      <c r="G60" s="987">
        <v>0</v>
      </c>
      <c r="H60" s="844">
        <v>1</v>
      </c>
    </row>
    <row r="61" spans="1:8" s="185" customFormat="1" ht="20.100000000000001" customHeight="1">
      <c r="A61" s="999" t="s">
        <v>2687</v>
      </c>
      <c r="B61" s="1002" t="s">
        <v>2688</v>
      </c>
      <c r="C61" s="987">
        <v>0</v>
      </c>
      <c r="D61" s="995">
        <v>1</v>
      </c>
      <c r="E61" s="987">
        <v>0</v>
      </c>
      <c r="F61" s="995">
        <v>0</v>
      </c>
      <c r="G61" s="987">
        <v>0</v>
      </c>
      <c r="H61" s="844">
        <v>1</v>
      </c>
    </row>
    <row r="62" spans="1:8" s="184" customFormat="1" ht="20.100000000000001" customHeight="1">
      <c r="A62" s="843" t="s">
        <v>2689</v>
      </c>
      <c r="B62" s="994" t="s">
        <v>2690</v>
      </c>
      <c r="C62" s="987">
        <v>0</v>
      </c>
      <c r="D62" s="995">
        <v>0</v>
      </c>
      <c r="E62" s="987">
        <v>31</v>
      </c>
      <c r="F62" s="995">
        <v>31.679999999999996</v>
      </c>
      <c r="G62" s="987">
        <v>31</v>
      </c>
      <c r="H62" s="844">
        <v>31.679999999999996</v>
      </c>
    </row>
    <row r="63" spans="1:8" s="184" customFormat="1" ht="20.100000000000001" customHeight="1">
      <c r="A63" s="189" t="s">
        <v>2691</v>
      </c>
      <c r="B63" s="1008" t="s">
        <v>2692</v>
      </c>
      <c r="C63" s="987">
        <v>0</v>
      </c>
      <c r="D63" s="995">
        <v>1.3200000000000003</v>
      </c>
      <c r="E63" s="987">
        <v>0</v>
      </c>
      <c r="F63" s="995">
        <v>0</v>
      </c>
      <c r="G63" s="987">
        <v>0</v>
      </c>
      <c r="H63" s="844">
        <v>1.3200000000000003</v>
      </c>
    </row>
    <row r="64" spans="1:8" s="184" customFormat="1" ht="20.100000000000001" customHeight="1">
      <c r="A64" s="843" t="s">
        <v>2693</v>
      </c>
      <c r="B64" s="994" t="s">
        <v>2694</v>
      </c>
      <c r="C64" s="987">
        <v>0</v>
      </c>
      <c r="D64" s="995">
        <v>0</v>
      </c>
      <c r="E64" s="987">
        <v>17</v>
      </c>
      <c r="F64" s="995">
        <v>14.520000000000001</v>
      </c>
      <c r="G64" s="987">
        <v>17</v>
      </c>
      <c r="H64" s="844">
        <v>14.520000000000001</v>
      </c>
    </row>
    <row r="65" spans="1:8" s="184" customFormat="1" ht="20.100000000000001" customHeight="1">
      <c r="A65" s="189" t="s">
        <v>2695</v>
      </c>
      <c r="B65" s="1002" t="s">
        <v>2696</v>
      </c>
      <c r="C65" s="987">
        <v>0</v>
      </c>
      <c r="D65" s="995">
        <v>1</v>
      </c>
      <c r="E65" s="987">
        <v>0</v>
      </c>
      <c r="F65" s="995">
        <v>0</v>
      </c>
      <c r="G65" s="987">
        <v>0</v>
      </c>
      <c r="H65" s="844">
        <v>1</v>
      </c>
    </row>
    <row r="66" spans="1:8" s="184" customFormat="1" ht="20.100000000000001" customHeight="1">
      <c r="A66" s="843" t="s">
        <v>2697</v>
      </c>
      <c r="B66" s="1437" t="s">
        <v>2698</v>
      </c>
      <c r="C66" s="987">
        <v>0</v>
      </c>
      <c r="D66" s="995">
        <v>0</v>
      </c>
      <c r="E66" s="987">
        <v>18</v>
      </c>
      <c r="F66" s="995">
        <v>19.8</v>
      </c>
      <c r="G66" s="987">
        <v>18</v>
      </c>
      <c r="H66" s="844">
        <v>19.8</v>
      </c>
    </row>
    <row r="67" spans="1:8" s="184" customFormat="1" ht="20.100000000000001" customHeight="1">
      <c r="A67" s="843" t="s">
        <v>2699</v>
      </c>
      <c r="B67" s="1437" t="s">
        <v>2700</v>
      </c>
      <c r="C67" s="987">
        <v>3</v>
      </c>
      <c r="D67" s="995">
        <v>7.919999999999999</v>
      </c>
      <c r="E67" s="987">
        <v>0</v>
      </c>
      <c r="F67" s="995">
        <v>0</v>
      </c>
      <c r="G67" s="987">
        <v>3</v>
      </c>
      <c r="H67" s="844">
        <v>7.919999999999999</v>
      </c>
    </row>
    <row r="68" spans="1:8" s="184" customFormat="1" ht="20.100000000000001" customHeight="1">
      <c r="A68" s="1010" t="s">
        <v>2701</v>
      </c>
      <c r="B68" s="122" t="s">
        <v>2702</v>
      </c>
      <c r="C68" s="987">
        <v>0</v>
      </c>
      <c r="D68" s="995">
        <v>0</v>
      </c>
      <c r="E68" s="987">
        <v>18</v>
      </c>
      <c r="F68" s="995">
        <v>21.120000000000005</v>
      </c>
      <c r="G68" s="987">
        <v>18</v>
      </c>
      <c r="H68" s="844">
        <v>21.120000000000005</v>
      </c>
    </row>
    <row r="69" spans="1:8" s="184" customFormat="1" ht="20.100000000000001" customHeight="1">
      <c r="A69" s="1010" t="s">
        <v>7699</v>
      </c>
      <c r="B69" s="122" t="s">
        <v>2702</v>
      </c>
      <c r="C69" s="987">
        <v>3</v>
      </c>
      <c r="D69" s="995">
        <v>7.919999999999999</v>
      </c>
      <c r="E69" s="987">
        <v>0</v>
      </c>
      <c r="F69" s="995">
        <v>0</v>
      </c>
      <c r="G69" s="987">
        <v>3</v>
      </c>
      <c r="H69" s="844">
        <v>7.919999999999999</v>
      </c>
    </row>
    <row r="70" spans="1:8" s="184" customFormat="1" ht="20.100000000000001" customHeight="1">
      <c r="A70" s="1010" t="s">
        <v>2703</v>
      </c>
      <c r="B70" s="1011" t="s">
        <v>2704</v>
      </c>
      <c r="C70" s="987">
        <v>0</v>
      </c>
      <c r="D70" s="995">
        <v>1</v>
      </c>
      <c r="E70" s="987">
        <v>0</v>
      </c>
      <c r="F70" s="995">
        <v>1</v>
      </c>
      <c r="G70" s="987">
        <v>0</v>
      </c>
      <c r="H70" s="844">
        <v>2</v>
      </c>
    </row>
    <row r="71" spans="1:8" s="184" customFormat="1" ht="20.100000000000001" customHeight="1">
      <c r="A71" s="997" t="s">
        <v>2705</v>
      </c>
      <c r="B71" s="208" t="s">
        <v>2706</v>
      </c>
      <c r="C71" s="987">
        <v>170</v>
      </c>
      <c r="D71" s="995">
        <v>0</v>
      </c>
      <c r="E71" s="987">
        <v>32</v>
      </c>
      <c r="F71" s="995">
        <v>0</v>
      </c>
      <c r="G71" s="987">
        <v>202</v>
      </c>
      <c r="H71" s="844">
        <v>0</v>
      </c>
    </row>
    <row r="72" spans="1:8" s="184" customFormat="1" ht="20.100000000000001" customHeight="1">
      <c r="A72" s="1010" t="s">
        <v>2707</v>
      </c>
      <c r="B72" s="1011" t="s">
        <v>2708</v>
      </c>
      <c r="C72" s="987">
        <v>0</v>
      </c>
      <c r="D72" s="995">
        <v>0</v>
      </c>
      <c r="E72" s="987">
        <v>180</v>
      </c>
      <c r="F72" s="995">
        <v>342</v>
      </c>
      <c r="G72" s="987">
        <v>180</v>
      </c>
      <c r="H72" s="844">
        <v>342</v>
      </c>
    </row>
    <row r="73" spans="1:8" s="184" customFormat="1" ht="20.100000000000001" customHeight="1">
      <c r="A73" s="999" t="s">
        <v>2709</v>
      </c>
      <c r="B73" s="205" t="s">
        <v>2710</v>
      </c>
      <c r="C73" s="987">
        <v>891</v>
      </c>
      <c r="D73" s="995">
        <v>1878.3600000000001</v>
      </c>
      <c r="E73" s="987">
        <v>6</v>
      </c>
      <c r="F73" s="995">
        <v>0</v>
      </c>
      <c r="G73" s="987">
        <v>897</v>
      </c>
      <c r="H73" s="844">
        <v>1878.3600000000001</v>
      </c>
    </row>
    <row r="74" spans="1:8" s="184" customFormat="1" ht="20.100000000000001" customHeight="1">
      <c r="A74" s="1012" t="s">
        <v>2711</v>
      </c>
      <c r="B74" s="1013" t="s">
        <v>2712</v>
      </c>
      <c r="C74" s="987">
        <v>5</v>
      </c>
      <c r="D74" s="995">
        <v>0</v>
      </c>
      <c r="E74" s="987">
        <v>45</v>
      </c>
      <c r="F74" s="995">
        <v>51</v>
      </c>
      <c r="G74" s="987">
        <v>50</v>
      </c>
      <c r="H74" s="844">
        <v>51</v>
      </c>
    </row>
    <row r="75" spans="1:8" s="185" customFormat="1" ht="20.100000000000001" customHeight="1">
      <c r="A75" s="1005" t="s">
        <v>3122</v>
      </c>
      <c r="B75" s="1014" t="s">
        <v>2713</v>
      </c>
      <c r="C75" s="987">
        <v>13</v>
      </c>
      <c r="D75" s="995">
        <v>66</v>
      </c>
      <c r="E75" s="987">
        <v>1</v>
      </c>
      <c r="F75" s="995">
        <v>0</v>
      </c>
      <c r="G75" s="987">
        <v>14</v>
      </c>
      <c r="H75" s="844">
        <v>66</v>
      </c>
    </row>
    <row r="76" spans="1:8" s="184" customFormat="1" ht="20.100000000000001" customHeight="1">
      <c r="A76" s="1005" t="s">
        <v>2714</v>
      </c>
      <c r="B76" s="994" t="s">
        <v>2715</v>
      </c>
      <c r="C76" s="987">
        <v>0</v>
      </c>
      <c r="D76" s="995">
        <v>0</v>
      </c>
      <c r="E76" s="987">
        <v>21</v>
      </c>
      <c r="F76" s="995">
        <v>89.759999999999991</v>
      </c>
      <c r="G76" s="987">
        <v>21</v>
      </c>
      <c r="H76" s="844">
        <v>89.759999999999991</v>
      </c>
    </row>
    <row r="77" spans="1:8" s="186" customFormat="1" ht="20.100000000000001" customHeight="1">
      <c r="A77" s="997" t="s">
        <v>2716</v>
      </c>
      <c r="B77" s="1015" t="s">
        <v>2717</v>
      </c>
      <c r="C77" s="987">
        <v>4</v>
      </c>
      <c r="D77" s="995">
        <v>15.839999999999998</v>
      </c>
      <c r="E77" s="987">
        <v>0</v>
      </c>
      <c r="F77" s="995">
        <v>0</v>
      </c>
      <c r="G77" s="987">
        <v>4</v>
      </c>
      <c r="H77" s="844">
        <v>15.839999999999998</v>
      </c>
    </row>
    <row r="78" spans="1:8" s="186" customFormat="1" ht="20.100000000000001" customHeight="1">
      <c r="A78" s="1005" t="s">
        <v>2718</v>
      </c>
      <c r="B78" s="1016" t="s">
        <v>2719</v>
      </c>
      <c r="C78" s="987">
        <v>0</v>
      </c>
      <c r="D78" s="995">
        <v>0</v>
      </c>
      <c r="E78" s="987">
        <v>0</v>
      </c>
      <c r="F78" s="995">
        <v>1</v>
      </c>
      <c r="G78" s="987">
        <v>0</v>
      </c>
      <c r="H78" s="844">
        <v>1</v>
      </c>
    </row>
    <row r="79" spans="1:8" s="186" customFormat="1" ht="20.100000000000001" customHeight="1">
      <c r="A79" s="997" t="s">
        <v>2720</v>
      </c>
      <c r="B79" s="208" t="s">
        <v>2721</v>
      </c>
      <c r="C79" s="987">
        <v>0</v>
      </c>
      <c r="D79" s="995">
        <v>1</v>
      </c>
      <c r="E79" s="987">
        <v>0</v>
      </c>
      <c r="F79" s="995">
        <v>0</v>
      </c>
      <c r="G79" s="987">
        <v>0</v>
      </c>
      <c r="H79" s="844">
        <v>1</v>
      </c>
    </row>
    <row r="80" spans="1:8" s="184" customFormat="1" ht="20.100000000000001" customHeight="1">
      <c r="A80" s="1010" t="s">
        <v>2722</v>
      </c>
      <c r="B80" s="1011" t="s">
        <v>2723</v>
      </c>
      <c r="C80" s="987">
        <v>0</v>
      </c>
      <c r="D80" s="995">
        <v>0</v>
      </c>
      <c r="E80" s="987">
        <v>1</v>
      </c>
      <c r="F80" s="995">
        <v>1.3200000000000003</v>
      </c>
      <c r="G80" s="987">
        <v>1</v>
      </c>
      <c r="H80" s="844">
        <v>1.3200000000000003</v>
      </c>
    </row>
    <row r="81" spans="1:8" s="184" customFormat="1" ht="20.100000000000001" customHeight="1">
      <c r="A81" s="1010" t="s">
        <v>2724</v>
      </c>
      <c r="B81" s="208" t="s">
        <v>2725</v>
      </c>
      <c r="C81" s="987">
        <v>0</v>
      </c>
      <c r="D81" s="995">
        <v>1.3200000000000003</v>
      </c>
      <c r="E81" s="987">
        <v>0</v>
      </c>
      <c r="F81" s="995">
        <v>0</v>
      </c>
      <c r="G81" s="987">
        <v>0</v>
      </c>
      <c r="H81" s="844">
        <v>1.3200000000000003</v>
      </c>
    </row>
    <row r="82" spans="1:8" s="184" customFormat="1" ht="20.100000000000001" customHeight="1">
      <c r="A82" s="1010" t="s">
        <v>2726</v>
      </c>
      <c r="B82" s="1017" t="s">
        <v>2727</v>
      </c>
      <c r="C82" s="987">
        <v>0</v>
      </c>
      <c r="D82" s="995">
        <v>0</v>
      </c>
      <c r="E82" s="987">
        <v>8</v>
      </c>
      <c r="F82" s="995">
        <v>18</v>
      </c>
      <c r="G82" s="987">
        <v>8</v>
      </c>
      <c r="H82" s="844">
        <v>18</v>
      </c>
    </row>
    <row r="83" spans="1:8" s="184" customFormat="1" ht="20.100000000000001" customHeight="1">
      <c r="A83" s="997" t="s">
        <v>2728</v>
      </c>
      <c r="B83" s="998" t="s">
        <v>2729</v>
      </c>
      <c r="C83" s="987">
        <v>1</v>
      </c>
      <c r="D83" s="995">
        <v>9.2399999999999984</v>
      </c>
      <c r="E83" s="987">
        <v>0</v>
      </c>
      <c r="F83" s="995">
        <v>0</v>
      </c>
      <c r="G83" s="987">
        <v>1</v>
      </c>
      <c r="H83" s="844">
        <v>9.2399999999999984</v>
      </c>
    </row>
    <row r="84" spans="1:8" s="184" customFormat="1" ht="20.100000000000001" customHeight="1">
      <c r="A84" s="1010" t="s">
        <v>2730</v>
      </c>
      <c r="B84" s="1018" t="s">
        <v>2731</v>
      </c>
      <c r="C84" s="987">
        <v>0</v>
      </c>
      <c r="D84" s="995">
        <v>0</v>
      </c>
      <c r="E84" s="987">
        <v>5</v>
      </c>
      <c r="F84" s="995">
        <v>7.919999999999999</v>
      </c>
      <c r="G84" s="987">
        <v>5</v>
      </c>
      <c r="H84" s="844">
        <v>7.919999999999999</v>
      </c>
    </row>
    <row r="85" spans="1:8" s="184" customFormat="1" ht="20.100000000000001" customHeight="1">
      <c r="A85" s="999" t="s">
        <v>2732</v>
      </c>
      <c r="B85" s="205" t="s">
        <v>2733</v>
      </c>
      <c r="C85" s="987">
        <v>121</v>
      </c>
      <c r="D85" s="995">
        <v>483.12000000000006</v>
      </c>
      <c r="E85" s="987">
        <v>0</v>
      </c>
      <c r="F85" s="995">
        <v>0</v>
      </c>
      <c r="G85" s="987">
        <v>121</v>
      </c>
      <c r="H85" s="844">
        <v>483.12000000000006</v>
      </c>
    </row>
    <row r="86" spans="1:8" s="184" customFormat="1" ht="20.100000000000001" customHeight="1">
      <c r="A86" s="1005" t="s">
        <v>2734</v>
      </c>
      <c r="B86" s="1019" t="s">
        <v>2735</v>
      </c>
      <c r="C86" s="987">
        <v>0</v>
      </c>
      <c r="D86" s="995">
        <v>0</v>
      </c>
      <c r="E86" s="987">
        <v>4</v>
      </c>
      <c r="F86" s="995">
        <v>2.6400000000000006</v>
      </c>
      <c r="G86" s="987">
        <v>4</v>
      </c>
      <c r="H86" s="844">
        <v>2.6400000000000006</v>
      </c>
    </row>
    <row r="87" spans="1:8" s="184" customFormat="1" ht="20.100000000000001" customHeight="1">
      <c r="A87" s="999" t="s">
        <v>2736</v>
      </c>
      <c r="B87" s="205" t="s">
        <v>2737</v>
      </c>
      <c r="C87" s="987">
        <v>1</v>
      </c>
      <c r="D87" s="995">
        <v>1.3200000000000003</v>
      </c>
      <c r="E87" s="987">
        <v>0</v>
      </c>
      <c r="F87" s="995">
        <v>0</v>
      </c>
      <c r="G87" s="987">
        <v>1</v>
      </c>
      <c r="H87" s="844">
        <v>1.3200000000000003</v>
      </c>
    </row>
    <row r="88" spans="1:8" s="184" customFormat="1" ht="20.100000000000001" customHeight="1">
      <c r="A88" s="1010" t="s">
        <v>2738</v>
      </c>
      <c r="B88" s="1011" t="s">
        <v>2739</v>
      </c>
      <c r="C88" s="987">
        <v>109</v>
      </c>
      <c r="D88" s="995">
        <v>0</v>
      </c>
      <c r="E88" s="987">
        <v>18</v>
      </c>
      <c r="F88" s="995">
        <v>6</v>
      </c>
      <c r="G88" s="987">
        <v>127</v>
      </c>
      <c r="H88" s="844">
        <v>6</v>
      </c>
    </row>
    <row r="89" spans="1:8" s="184" customFormat="1" ht="20.100000000000001" customHeight="1">
      <c r="A89" s="1020" t="s">
        <v>2740</v>
      </c>
      <c r="B89" s="1021" t="s">
        <v>2741</v>
      </c>
      <c r="C89" s="987">
        <v>590</v>
      </c>
      <c r="D89" s="995">
        <v>435.6</v>
      </c>
      <c r="E89" s="987">
        <v>84</v>
      </c>
      <c r="F89" s="995">
        <v>157.08000000000001</v>
      </c>
      <c r="G89" s="987">
        <v>674</v>
      </c>
      <c r="H89" s="844">
        <v>592.68000000000006</v>
      </c>
    </row>
    <row r="90" spans="1:8" s="184" customFormat="1" ht="20.100000000000001" customHeight="1">
      <c r="A90" s="843" t="s">
        <v>2742</v>
      </c>
      <c r="B90" s="996" t="s">
        <v>2618</v>
      </c>
      <c r="C90" s="987">
        <v>42</v>
      </c>
      <c r="D90" s="995">
        <v>138.6</v>
      </c>
      <c r="E90" s="987">
        <v>0</v>
      </c>
      <c r="F90" s="995">
        <v>0</v>
      </c>
      <c r="G90" s="987">
        <v>42</v>
      </c>
      <c r="H90" s="844">
        <v>138.6</v>
      </c>
    </row>
    <row r="91" spans="1:8" s="184" customFormat="1" ht="20.100000000000001" customHeight="1">
      <c r="A91" s="1020" t="s">
        <v>5514</v>
      </c>
      <c r="B91" s="1021" t="s">
        <v>7335</v>
      </c>
      <c r="C91" s="987">
        <v>141</v>
      </c>
      <c r="D91" s="995"/>
      <c r="E91" s="987">
        <v>9</v>
      </c>
      <c r="F91" s="995"/>
      <c r="G91" s="987">
        <v>150</v>
      </c>
      <c r="H91" s="844"/>
    </row>
    <row r="92" spans="1:8" s="184" customFormat="1" ht="20.100000000000001" customHeight="1">
      <c r="A92" s="1020" t="s">
        <v>5522</v>
      </c>
      <c r="B92" s="1021" t="s">
        <v>7336</v>
      </c>
      <c r="C92" s="987">
        <v>3</v>
      </c>
      <c r="D92" s="995"/>
      <c r="E92" s="987">
        <v>7</v>
      </c>
      <c r="F92" s="995"/>
      <c r="G92" s="987">
        <v>10</v>
      </c>
      <c r="H92" s="844"/>
    </row>
    <row r="93" spans="1:8" s="184" customFormat="1" ht="20.100000000000001" customHeight="1">
      <c r="A93" s="1020" t="s">
        <v>5549</v>
      </c>
      <c r="B93" s="1022" t="s">
        <v>7337</v>
      </c>
      <c r="C93" s="987">
        <v>73</v>
      </c>
      <c r="D93" s="995"/>
      <c r="E93" s="987">
        <v>20</v>
      </c>
      <c r="F93" s="995"/>
      <c r="G93" s="987">
        <v>93</v>
      </c>
      <c r="H93" s="844"/>
    </row>
    <row r="94" spans="1:8" s="184" customFormat="1" ht="20.100000000000001" customHeight="1">
      <c r="A94" s="1023" t="s">
        <v>3051</v>
      </c>
      <c r="B94" s="994" t="s">
        <v>7338</v>
      </c>
      <c r="C94" s="987">
        <v>0</v>
      </c>
      <c r="D94" s="995"/>
      <c r="E94" s="987">
        <v>1</v>
      </c>
      <c r="F94" s="995"/>
      <c r="G94" s="987">
        <v>1</v>
      </c>
      <c r="H94" s="844"/>
    </row>
    <row r="95" spans="1:8" s="184" customFormat="1" ht="20.100000000000001" customHeight="1">
      <c r="A95" s="1023" t="s">
        <v>3504</v>
      </c>
      <c r="B95" s="994" t="s">
        <v>3505</v>
      </c>
      <c r="C95" s="987">
        <v>0</v>
      </c>
      <c r="D95" s="1024"/>
      <c r="E95" s="987">
        <v>3</v>
      </c>
      <c r="F95" s="1024"/>
      <c r="G95" s="987">
        <v>3</v>
      </c>
      <c r="H95" s="1024"/>
    </row>
    <row r="96" spans="1:8" s="184" customFormat="1" ht="20.100000000000001" customHeight="1">
      <c r="A96" s="1025" t="s">
        <v>7339</v>
      </c>
      <c r="B96" s="1026" t="s">
        <v>7340</v>
      </c>
      <c r="C96" s="987">
        <v>4</v>
      </c>
      <c r="D96" s="1024"/>
      <c r="E96" s="987">
        <v>0</v>
      </c>
      <c r="F96" s="1024"/>
      <c r="G96" s="987">
        <v>4</v>
      </c>
      <c r="H96" s="1024"/>
    </row>
    <row r="97" spans="1:8" s="184" customFormat="1" ht="20.100000000000001" customHeight="1">
      <c r="A97" s="1023" t="s">
        <v>7341</v>
      </c>
      <c r="B97" s="1026" t="s">
        <v>7342</v>
      </c>
      <c r="C97" s="987">
        <v>46</v>
      </c>
      <c r="D97" s="1024"/>
      <c r="E97" s="987">
        <v>0</v>
      </c>
      <c r="F97" s="1024"/>
      <c r="G97" s="987">
        <v>46</v>
      </c>
      <c r="H97" s="1024"/>
    </row>
    <row r="98" spans="1:8" s="184" customFormat="1" ht="20.100000000000001" customHeight="1">
      <c r="A98" s="1447" t="s">
        <v>7343</v>
      </c>
      <c r="B98" s="1027" t="s">
        <v>7344</v>
      </c>
      <c r="C98" s="987">
        <v>24</v>
      </c>
      <c r="D98" s="1024"/>
      <c r="E98" s="987">
        <v>0</v>
      </c>
      <c r="F98" s="1024"/>
      <c r="G98" s="987">
        <v>24</v>
      </c>
      <c r="H98" s="1024"/>
    </row>
    <row r="99" spans="1:8" s="184" customFormat="1" ht="20.100000000000001" customHeight="1">
      <c r="A99" s="1028" t="s">
        <v>7345</v>
      </c>
      <c r="B99" s="1029" t="s">
        <v>7346</v>
      </c>
      <c r="C99" s="987">
        <v>12</v>
      </c>
      <c r="D99" s="1024"/>
      <c r="E99" s="987">
        <v>0</v>
      </c>
      <c r="F99" s="1024"/>
      <c r="G99" s="987">
        <v>12</v>
      </c>
      <c r="H99" s="1024"/>
    </row>
    <row r="100" spans="1:8" s="184" customFormat="1" ht="20.100000000000001" customHeight="1">
      <c r="A100" s="1028" t="s">
        <v>7347</v>
      </c>
      <c r="B100" s="1029" t="s">
        <v>7348</v>
      </c>
      <c r="C100" s="987">
        <v>10</v>
      </c>
      <c r="D100" s="1024"/>
      <c r="E100" s="987">
        <v>0</v>
      </c>
      <c r="F100" s="1024"/>
      <c r="G100" s="987">
        <v>10</v>
      </c>
      <c r="H100" s="1024"/>
    </row>
    <row r="101" spans="1:8" s="184" customFormat="1" ht="20.100000000000001" customHeight="1">
      <c r="A101" s="1028" t="s">
        <v>7349</v>
      </c>
      <c r="B101" s="1029" t="s">
        <v>7350</v>
      </c>
      <c r="C101" s="987">
        <v>40</v>
      </c>
      <c r="D101" s="1024"/>
      <c r="E101" s="987">
        <v>0</v>
      </c>
      <c r="F101" s="1024"/>
      <c r="G101" s="987">
        <v>40</v>
      </c>
      <c r="H101" s="1024"/>
    </row>
    <row r="102" spans="1:8" s="184" customFormat="1" ht="20.100000000000001" customHeight="1">
      <c r="A102" s="1023" t="s">
        <v>7351</v>
      </c>
      <c r="B102" s="1029" t="s">
        <v>7352</v>
      </c>
      <c r="C102" s="987">
        <v>22</v>
      </c>
      <c r="D102" s="1024"/>
      <c r="E102" s="987">
        <v>0</v>
      </c>
      <c r="F102" s="1024"/>
      <c r="G102" s="987">
        <v>22</v>
      </c>
      <c r="H102" s="1024"/>
    </row>
    <row r="103" spans="1:8" s="184" customFormat="1" ht="20.100000000000001" customHeight="1">
      <c r="A103" s="1023" t="s">
        <v>7353</v>
      </c>
      <c r="B103" s="1029" t="s">
        <v>7354</v>
      </c>
      <c r="C103" s="987">
        <v>25</v>
      </c>
      <c r="D103" s="1024"/>
      <c r="E103" s="987">
        <v>0</v>
      </c>
      <c r="F103" s="1024"/>
      <c r="G103" s="987">
        <v>25</v>
      </c>
      <c r="H103" s="1024"/>
    </row>
    <row r="104" spans="1:8" s="184" customFormat="1" ht="20.100000000000001" customHeight="1">
      <c r="A104" s="1023">
        <v>57715001</v>
      </c>
      <c r="B104" s="1029" t="s">
        <v>7355</v>
      </c>
      <c r="C104" s="987">
        <v>28</v>
      </c>
      <c r="D104" s="1024"/>
      <c r="E104" s="987">
        <v>0</v>
      </c>
      <c r="F104" s="1024"/>
      <c r="G104" s="987">
        <v>28</v>
      </c>
      <c r="H104" s="1024"/>
    </row>
    <row r="105" spans="1:8" s="184" customFormat="1" ht="20.100000000000001" customHeight="1">
      <c r="A105" s="1023" t="s">
        <v>7356</v>
      </c>
      <c r="B105" s="1029" t="s">
        <v>7357</v>
      </c>
      <c r="C105" s="987">
        <v>15</v>
      </c>
      <c r="D105" s="1024"/>
      <c r="E105" s="987">
        <v>0</v>
      </c>
      <c r="F105" s="1024"/>
      <c r="G105" s="987">
        <v>15</v>
      </c>
      <c r="H105" s="1024"/>
    </row>
    <row r="106" spans="1:8" s="184" customFormat="1" ht="20.100000000000001" customHeight="1">
      <c r="A106" s="1023" t="s">
        <v>7358</v>
      </c>
      <c r="B106" s="1029" t="s">
        <v>7359</v>
      </c>
      <c r="C106" s="987">
        <v>8</v>
      </c>
      <c r="D106" s="1024"/>
      <c r="E106" s="987">
        <v>0</v>
      </c>
      <c r="F106" s="1024"/>
      <c r="G106" s="987">
        <v>8</v>
      </c>
      <c r="H106" s="1024"/>
    </row>
    <row r="107" spans="1:8" s="184" customFormat="1" ht="20.100000000000001" customHeight="1">
      <c r="A107" s="1025" t="s">
        <v>7360</v>
      </c>
      <c r="B107" s="1030" t="s">
        <v>7361</v>
      </c>
      <c r="C107" s="987">
        <v>2</v>
      </c>
      <c r="D107" s="1024"/>
      <c r="E107" s="987">
        <v>0</v>
      </c>
      <c r="F107" s="1024"/>
      <c r="G107" s="987">
        <v>2</v>
      </c>
      <c r="H107" s="1024"/>
    </row>
    <row r="108" spans="1:8" s="184" customFormat="1" ht="20.100000000000001" customHeight="1">
      <c r="A108" s="1025" t="s">
        <v>7362</v>
      </c>
      <c r="B108" s="1029" t="s">
        <v>7363</v>
      </c>
      <c r="C108" s="987">
        <v>3</v>
      </c>
      <c r="D108" s="1024"/>
      <c r="E108" s="987">
        <v>0</v>
      </c>
      <c r="F108" s="1024"/>
      <c r="G108" s="987">
        <v>3</v>
      </c>
      <c r="H108" s="1024"/>
    </row>
    <row r="109" spans="1:8" s="184" customFormat="1" ht="20.100000000000001" customHeight="1">
      <c r="A109" s="1023" t="s">
        <v>7364</v>
      </c>
      <c r="B109" s="1029" t="s">
        <v>7365</v>
      </c>
      <c r="C109" s="987">
        <v>15</v>
      </c>
      <c r="D109" s="1024"/>
      <c r="E109" s="987">
        <v>0</v>
      </c>
      <c r="F109" s="1024"/>
      <c r="G109" s="987">
        <v>15</v>
      </c>
      <c r="H109" s="1024"/>
    </row>
    <row r="110" spans="1:8" s="184" customFormat="1" ht="20.100000000000001" customHeight="1">
      <c r="A110" s="1023" t="s">
        <v>7366</v>
      </c>
      <c r="B110" s="1029" t="s">
        <v>7367</v>
      </c>
      <c r="C110" s="987">
        <v>7</v>
      </c>
      <c r="D110" s="1024"/>
      <c r="E110" s="987">
        <v>0</v>
      </c>
      <c r="F110" s="1024"/>
      <c r="G110" s="987">
        <v>7</v>
      </c>
      <c r="H110" s="1024"/>
    </row>
    <row r="111" spans="1:8" s="184" customFormat="1" ht="20.100000000000001" customHeight="1">
      <c r="A111" s="1023" t="s">
        <v>7368</v>
      </c>
      <c r="B111" s="1029" t="s">
        <v>7369</v>
      </c>
      <c r="C111" s="987">
        <v>22</v>
      </c>
      <c r="D111" s="1024"/>
      <c r="E111" s="987">
        <v>0</v>
      </c>
      <c r="F111" s="1024"/>
      <c r="G111" s="987">
        <v>22</v>
      </c>
      <c r="H111" s="1024"/>
    </row>
    <row r="112" spans="1:8" s="184" customFormat="1" ht="20.100000000000001" customHeight="1">
      <c r="A112" s="1025" t="s">
        <v>7370</v>
      </c>
      <c r="B112" s="1029" t="s">
        <v>7371</v>
      </c>
      <c r="C112" s="987">
        <v>23</v>
      </c>
      <c r="D112" s="1024"/>
      <c r="E112" s="987">
        <v>0</v>
      </c>
      <c r="F112" s="1024"/>
      <c r="G112" s="987">
        <v>23</v>
      </c>
      <c r="H112" s="1024"/>
    </row>
    <row r="113" spans="1:8" s="184" customFormat="1" ht="20.100000000000001" customHeight="1">
      <c r="A113" s="1031" t="s">
        <v>7372</v>
      </c>
      <c r="B113" s="1029" t="s">
        <v>7373</v>
      </c>
      <c r="C113" s="987">
        <v>224</v>
      </c>
      <c r="D113" s="1024"/>
      <c r="E113" s="987">
        <v>0</v>
      </c>
      <c r="F113" s="1024"/>
      <c r="G113" s="987">
        <v>224</v>
      </c>
      <c r="H113" s="1024"/>
    </row>
    <row r="114" spans="1:8" s="184" customFormat="1" ht="20.100000000000001" customHeight="1">
      <c r="A114" s="1023" t="s">
        <v>7374</v>
      </c>
      <c r="B114" s="1030" t="s">
        <v>7375</v>
      </c>
      <c r="C114" s="987">
        <v>1256</v>
      </c>
      <c r="D114" s="1024"/>
      <c r="E114" s="987">
        <v>1</v>
      </c>
      <c r="F114" s="1024"/>
      <c r="G114" s="987">
        <v>1257</v>
      </c>
      <c r="H114" s="1024"/>
    </row>
    <row r="115" spans="1:8" s="184" customFormat="1" ht="20.100000000000001" customHeight="1">
      <c r="A115" s="1025" t="s">
        <v>7376</v>
      </c>
      <c r="B115" s="1438" t="s">
        <v>7377</v>
      </c>
      <c r="C115" s="987">
        <v>14</v>
      </c>
      <c r="D115" s="1024"/>
      <c r="E115" s="987">
        <v>0</v>
      </c>
      <c r="F115" s="1024"/>
      <c r="G115" s="987">
        <v>14</v>
      </c>
      <c r="H115" s="1024"/>
    </row>
    <row r="116" spans="1:8" s="184" customFormat="1" ht="20.100000000000001" customHeight="1">
      <c r="A116" s="1032" t="s">
        <v>7378</v>
      </c>
      <c r="B116" s="1029" t="s">
        <v>7379</v>
      </c>
      <c r="C116" s="987">
        <v>158</v>
      </c>
      <c r="D116" s="1024"/>
      <c r="E116" s="987">
        <v>0</v>
      </c>
      <c r="F116" s="1024"/>
      <c r="G116" s="987">
        <v>158</v>
      </c>
      <c r="H116" s="1024"/>
    </row>
    <row r="117" spans="1:8" s="184" customFormat="1" ht="20.100000000000001" customHeight="1">
      <c r="A117" s="1032" t="s">
        <v>7380</v>
      </c>
      <c r="B117" s="1029" t="s">
        <v>7381</v>
      </c>
      <c r="C117" s="987">
        <v>541</v>
      </c>
      <c r="D117" s="1024"/>
      <c r="E117" s="987">
        <v>0</v>
      </c>
      <c r="F117" s="1024"/>
      <c r="G117" s="987">
        <v>541</v>
      </c>
      <c r="H117" s="1024"/>
    </row>
    <row r="118" spans="1:8" s="184" customFormat="1" ht="20.100000000000001" customHeight="1">
      <c r="A118" s="1033" t="s">
        <v>7382</v>
      </c>
      <c r="B118" s="1030" t="s">
        <v>7383</v>
      </c>
      <c r="C118" s="987">
        <v>9</v>
      </c>
      <c r="D118" s="1024"/>
      <c r="E118" s="987">
        <v>0</v>
      </c>
      <c r="F118" s="1024"/>
      <c r="G118" s="987">
        <v>9</v>
      </c>
      <c r="H118" s="1024"/>
    </row>
    <row r="119" spans="1:8" s="184" customFormat="1" ht="20.100000000000001" customHeight="1">
      <c r="A119" s="1439" t="s">
        <v>7384</v>
      </c>
      <c r="B119" s="1030" t="s">
        <v>7385</v>
      </c>
      <c r="C119" s="987">
        <v>3</v>
      </c>
      <c r="D119" s="1024"/>
      <c r="E119" s="987">
        <v>0</v>
      </c>
      <c r="F119" s="1024"/>
      <c r="G119" s="987">
        <v>3</v>
      </c>
      <c r="H119" s="1024"/>
    </row>
    <row r="120" spans="1:8" s="184" customFormat="1" ht="20.100000000000001" customHeight="1">
      <c r="A120" s="1439" t="s">
        <v>7386</v>
      </c>
      <c r="B120" s="1029" t="s">
        <v>7387</v>
      </c>
      <c r="C120" s="987">
        <v>108</v>
      </c>
      <c r="D120" s="1024"/>
      <c r="E120" s="987">
        <v>0</v>
      </c>
      <c r="F120" s="1024"/>
      <c r="G120" s="987">
        <v>108</v>
      </c>
      <c r="H120" s="1024"/>
    </row>
    <row r="121" spans="1:8" s="184" customFormat="1" ht="20.100000000000001" customHeight="1">
      <c r="A121" s="1439">
        <v>57512001</v>
      </c>
      <c r="B121" s="1029" t="s">
        <v>7696</v>
      </c>
      <c r="C121" s="987">
        <v>6</v>
      </c>
      <c r="D121" s="1024"/>
      <c r="E121" s="987">
        <v>0</v>
      </c>
      <c r="F121" s="1024"/>
      <c r="G121" s="987">
        <v>6</v>
      </c>
      <c r="H121" s="1024"/>
    </row>
    <row r="122" spans="1:8" s="184" customFormat="1" ht="20.100000000000001" customHeight="1">
      <c r="A122" s="1439">
        <v>57906001</v>
      </c>
      <c r="B122" s="1029" t="s">
        <v>7697</v>
      </c>
      <c r="C122" s="987">
        <v>2</v>
      </c>
      <c r="D122" s="1024"/>
      <c r="E122" s="987">
        <v>0</v>
      </c>
      <c r="F122" s="1024"/>
      <c r="G122" s="987">
        <v>2</v>
      </c>
      <c r="H122" s="1024"/>
    </row>
    <row r="123" spans="1:8" s="184" customFormat="1" ht="20.100000000000001" customHeight="1">
      <c r="A123" s="1439">
        <v>58718001</v>
      </c>
      <c r="B123" s="1029" t="s">
        <v>7698</v>
      </c>
      <c r="C123" s="987">
        <v>3</v>
      </c>
      <c r="D123" s="1024"/>
      <c r="E123" s="987">
        <v>0</v>
      </c>
      <c r="F123" s="1024"/>
      <c r="G123" s="987">
        <v>3</v>
      </c>
      <c r="H123" s="1024"/>
    </row>
    <row r="124" spans="1:8" s="184" customFormat="1" ht="20.100000000000001" customHeight="1">
      <c r="A124" s="1439" t="s">
        <v>7800</v>
      </c>
      <c r="B124" s="1035" t="s">
        <v>7801</v>
      </c>
      <c r="C124" s="987">
        <v>3</v>
      </c>
      <c r="D124" s="1024"/>
      <c r="E124" s="987">
        <v>0</v>
      </c>
      <c r="F124" s="1024"/>
      <c r="G124" s="987">
        <v>3</v>
      </c>
      <c r="H124" s="1024"/>
    </row>
    <row r="125" spans="1:8" s="184" customFormat="1" ht="20.100000000000001" customHeight="1">
      <c r="A125" s="1439" t="s">
        <v>7388</v>
      </c>
      <c r="B125" s="1029" t="s">
        <v>7389</v>
      </c>
      <c r="C125" s="987">
        <v>36</v>
      </c>
      <c r="D125" s="1024"/>
      <c r="E125" s="987">
        <v>0</v>
      </c>
      <c r="F125" s="1024"/>
      <c r="G125" s="987">
        <v>36</v>
      </c>
      <c r="H125" s="1024"/>
    </row>
    <row r="126" spans="1:8" s="184" customFormat="1" ht="20.100000000000001" customHeight="1">
      <c r="A126" s="1440" t="s">
        <v>7390</v>
      </c>
      <c r="B126" s="1029" t="s">
        <v>7391</v>
      </c>
      <c r="C126" s="987">
        <v>3</v>
      </c>
      <c r="D126" s="1024"/>
      <c r="E126" s="987">
        <v>0</v>
      </c>
      <c r="F126" s="1024"/>
      <c r="G126" s="987">
        <v>3</v>
      </c>
      <c r="H126" s="1024"/>
    </row>
    <row r="127" spans="1:8" s="184" customFormat="1" ht="20.100000000000001" customHeight="1">
      <c r="A127" s="1439" t="s">
        <v>7392</v>
      </c>
      <c r="B127" s="1029" t="s">
        <v>7393</v>
      </c>
      <c r="C127" s="987">
        <v>18</v>
      </c>
      <c r="D127" s="1024"/>
      <c r="E127" s="987">
        <v>0</v>
      </c>
      <c r="F127" s="1024"/>
      <c r="G127" s="987">
        <v>18</v>
      </c>
      <c r="H127" s="1024"/>
    </row>
    <row r="128" spans="1:8" s="184" customFormat="1" ht="20.100000000000001" customHeight="1">
      <c r="A128" s="1439" t="s">
        <v>7394</v>
      </c>
      <c r="B128" s="1029" t="s">
        <v>7395</v>
      </c>
      <c r="C128" s="987">
        <v>11</v>
      </c>
      <c r="D128" s="1024"/>
      <c r="E128" s="987">
        <v>0</v>
      </c>
      <c r="F128" s="1024"/>
      <c r="G128" s="987">
        <v>11</v>
      </c>
      <c r="H128" s="1024"/>
    </row>
    <row r="129" spans="1:8" s="184" customFormat="1" ht="20.100000000000001" customHeight="1">
      <c r="A129" s="1031" t="s">
        <v>7396</v>
      </c>
      <c r="B129" s="1029" t="s">
        <v>7397</v>
      </c>
      <c r="C129" s="987">
        <v>39</v>
      </c>
      <c r="D129" s="1024"/>
      <c r="E129" s="987">
        <v>0</v>
      </c>
      <c r="F129" s="1024"/>
      <c r="G129" s="987">
        <v>39</v>
      </c>
      <c r="H129" s="1024"/>
    </row>
    <row r="130" spans="1:8" s="184" customFormat="1" ht="20.100000000000001" customHeight="1">
      <c r="A130" s="1439" t="s">
        <v>7398</v>
      </c>
      <c r="B130" s="1029" t="s">
        <v>7399</v>
      </c>
      <c r="C130" s="987">
        <v>22</v>
      </c>
      <c r="D130" s="1024"/>
      <c r="E130" s="987">
        <v>0</v>
      </c>
      <c r="F130" s="1024"/>
      <c r="G130" s="987">
        <v>22</v>
      </c>
      <c r="H130" s="1024"/>
    </row>
    <row r="131" spans="1:8" s="184" customFormat="1" ht="20.100000000000001" customHeight="1">
      <c r="A131" s="1439" t="s">
        <v>7400</v>
      </c>
      <c r="B131" s="1029" t="s">
        <v>2644</v>
      </c>
      <c r="C131" s="987">
        <v>10</v>
      </c>
      <c r="D131" s="1024"/>
      <c r="E131" s="987">
        <v>0</v>
      </c>
      <c r="F131" s="1024"/>
      <c r="G131" s="987">
        <v>10</v>
      </c>
      <c r="H131" s="1024"/>
    </row>
    <row r="132" spans="1:8" s="184" customFormat="1" ht="20.100000000000001" customHeight="1">
      <c r="A132" s="1439" t="s">
        <v>7401</v>
      </c>
      <c r="B132" s="1029" t="s">
        <v>7402</v>
      </c>
      <c r="C132" s="987">
        <v>13</v>
      </c>
      <c r="D132" s="1024"/>
      <c r="E132" s="987">
        <v>0</v>
      </c>
      <c r="F132" s="1024"/>
      <c r="G132" s="987">
        <v>13</v>
      </c>
      <c r="H132" s="1024"/>
    </row>
    <row r="133" spans="1:8" s="184" customFormat="1" ht="20.100000000000001" customHeight="1">
      <c r="A133" s="1439" t="s">
        <v>7403</v>
      </c>
      <c r="B133" s="1029" t="s">
        <v>7404</v>
      </c>
      <c r="C133" s="987">
        <v>8</v>
      </c>
      <c r="D133" s="1024"/>
      <c r="E133" s="987">
        <v>0</v>
      </c>
      <c r="F133" s="1024"/>
      <c r="G133" s="987">
        <v>8</v>
      </c>
      <c r="H133" s="1024"/>
    </row>
    <row r="134" spans="1:8" s="184" customFormat="1" ht="20.100000000000001" customHeight="1">
      <c r="A134" s="1439" t="s">
        <v>7405</v>
      </c>
      <c r="B134" s="1029" t="s">
        <v>7406</v>
      </c>
      <c r="C134" s="987">
        <v>25</v>
      </c>
      <c r="D134" s="1024"/>
      <c r="E134" s="987">
        <v>0</v>
      </c>
      <c r="F134" s="1024"/>
      <c r="G134" s="987">
        <v>25</v>
      </c>
      <c r="H134" s="1024"/>
    </row>
    <row r="135" spans="1:8" s="184" customFormat="1" ht="20.100000000000001" customHeight="1">
      <c r="A135" s="1439" t="s">
        <v>7407</v>
      </c>
      <c r="B135" s="1029" t="s">
        <v>7408</v>
      </c>
      <c r="C135" s="987">
        <v>27</v>
      </c>
      <c r="D135" s="1024"/>
      <c r="E135" s="987">
        <v>0</v>
      </c>
      <c r="F135" s="1024"/>
      <c r="G135" s="987">
        <v>27</v>
      </c>
      <c r="H135" s="1024"/>
    </row>
    <row r="136" spans="1:8" s="184" customFormat="1" ht="20.100000000000001" customHeight="1">
      <c r="A136" s="1031" t="s">
        <v>7409</v>
      </c>
      <c r="B136" s="1029" t="s">
        <v>7410</v>
      </c>
      <c r="C136" s="987">
        <v>247</v>
      </c>
      <c r="D136" s="1024"/>
      <c r="E136" s="987">
        <v>0</v>
      </c>
      <c r="F136" s="1024"/>
      <c r="G136" s="987">
        <v>247</v>
      </c>
      <c r="H136" s="1024"/>
    </row>
    <row r="137" spans="1:8" s="184" customFormat="1" ht="20.100000000000001" customHeight="1">
      <c r="A137" s="1025" t="s">
        <v>7411</v>
      </c>
      <c r="B137" s="1030" t="s">
        <v>7412</v>
      </c>
      <c r="C137" s="987">
        <v>1304</v>
      </c>
      <c r="D137" s="1024"/>
      <c r="E137" s="987">
        <v>1</v>
      </c>
      <c r="F137" s="1024"/>
      <c r="G137" s="987">
        <v>1305</v>
      </c>
      <c r="H137" s="1024"/>
    </row>
    <row r="138" spans="1:8" s="184" customFormat="1" ht="20.100000000000001" customHeight="1">
      <c r="A138" s="1440" t="s">
        <v>7413</v>
      </c>
      <c r="B138" s="1029" t="s">
        <v>7414</v>
      </c>
      <c r="C138" s="987">
        <v>14</v>
      </c>
      <c r="D138" s="1024"/>
      <c r="E138" s="987">
        <v>0</v>
      </c>
      <c r="F138" s="1024"/>
      <c r="G138" s="987">
        <v>14</v>
      </c>
      <c r="H138" s="1024"/>
    </row>
    <row r="139" spans="1:8" s="184" customFormat="1" ht="20.100000000000001" customHeight="1">
      <c r="A139" s="1440" t="s">
        <v>7415</v>
      </c>
      <c r="B139" s="1029" t="s">
        <v>7416</v>
      </c>
      <c r="C139" s="987">
        <v>148</v>
      </c>
      <c r="D139" s="1024"/>
      <c r="E139" s="987">
        <v>0</v>
      </c>
      <c r="F139" s="1024"/>
      <c r="G139" s="987">
        <v>148</v>
      </c>
      <c r="H139" s="1024"/>
    </row>
    <row r="140" spans="1:8" s="184" customFormat="1" ht="20.100000000000001" customHeight="1">
      <c r="A140" s="1440" t="s">
        <v>7417</v>
      </c>
      <c r="B140" s="1029" t="s">
        <v>7418</v>
      </c>
      <c r="C140" s="987">
        <v>125</v>
      </c>
      <c r="D140" s="1024"/>
      <c r="E140" s="987">
        <v>0</v>
      </c>
      <c r="F140" s="1024"/>
      <c r="G140" s="987">
        <v>125</v>
      </c>
      <c r="H140" s="1024"/>
    </row>
    <row r="141" spans="1:8" s="184" customFormat="1" ht="20.100000000000001" customHeight="1">
      <c r="A141" s="1053" t="s">
        <v>5537</v>
      </c>
      <c r="B141" s="996" t="s">
        <v>7337</v>
      </c>
      <c r="C141" s="987">
        <v>0</v>
      </c>
      <c r="D141" s="1024"/>
      <c r="E141" s="987">
        <v>4</v>
      </c>
      <c r="F141" s="1024"/>
      <c r="G141" s="987">
        <v>4</v>
      </c>
      <c r="H141" s="1024"/>
    </row>
    <row r="142" spans="1:8" s="184" customFormat="1" ht="20.100000000000001" customHeight="1">
      <c r="A142" s="1441" t="s">
        <v>7802</v>
      </c>
      <c r="B142" s="1029" t="s">
        <v>7803</v>
      </c>
      <c r="C142" s="987">
        <v>1</v>
      </c>
      <c r="D142" s="1024"/>
      <c r="E142" s="987">
        <v>0</v>
      </c>
      <c r="F142" s="1024"/>
      <c r="G142" s="987">
        <v>1</v>
      </c>
      <c r="H142" s="1024"/>
    </row>
    <row r="143" spans="1:8" s="184" customFormat="1" ht="20.100000000000001" customHeight="1">
      <c r="A143" s="1441" t="s">
        <v>7804</v>
      </c>
      <c r="B143" s="1035" t="s">
        <v>7805</v>
      </c>
      <c r="C143" s="987">
        <v>1</v>
      </c>
      <c r="D143" s="1024"/>
      <c r="E143" s="987">
        <v>0</v>
      </c>
      <c r="F143" s="1024"/>
      <c r="G143" s="987">
        <v>1</v>
      </c>
      <c r="H143" s="1024"/>
    </row>
    <row r="144" spans="1:8" s="184" customFormat="1" ht="20.100000000000001" customHeight="1">
      <c r="A144" s="1053"/>
      <c r="B144" s="996"/>
      <c r="C144" s="987"/>
      <c r="D144" s="1024"/>
      <c r="E144" s="987"/>
      <c r="F144" s="1024"/>
      <c r="G144" s="987"/>
      <c r="H144" s="1024"/>
    </row>
    <row r="145" spans="1:8" s="184" customFormat="1" ht="20.100000000000001" customHeight="1">
      <c r="A145" s="1053"/>
      <c r="B145" s="996"/>
      <c r="C145" s="987"/>
      <c r="D145" s="1024"/>
      <c r="E145" s="987"/>
      <c r="F145" s="1024"/>
      <c r="G145" s="987"/>
      <c r="H145" s="1024"/>
    </row>
    <row r="146" spans="1:8" s="184" customFormat="1" ht="20.100000000000001" customHeight="1">
      <c r="A146" s="1039" t="s">
        <v>2743</v>
      </c>
      <c r="B146" s="991"/>
      <c r="C146" s="987">
        <v>120</v>
      </c>
      <c r="D146" s="992">
        <v>1</v>
      </c>
      <c r="E146" s="987">
        <v>0</v>
      </c>
      <c r="F146" s="992">
        <v>1</v>
      </c>
      <c r="G146" s="987">
        <v>120</v>
      </c>
      <c r="H146" s="993">
        <v>2</v>
      </c>
    </row>
    <row r="147" spans="1:8" s="184" customFormat="1" ht="20.100000000000001" customHeight="1">
      <c r="A147" s="1039" t="s">
        <v>3121</v>
      </c>
      <c r="B147" s="991"/>
      <c r="C147" s="987">
        <v>120</v>
      </c>
      <c r="D147" s="992">
        <v>1</v>
      </c>
      <c r="E147" s="987">
        <v>0</v>
      </c>
      <c r="F147" s="992">
        <v>1</v>
      </c>
      <c r="G147" s="987">
        <v>120</v>
      </c>
      <c r="H147" s="993">
        <v>2</v>
      </c>
    </row>
    <row r="148" spans="1:8" s="184" customFormat="1" ht="20.100000000000001" customHeight="1">
      <c r="A148" s="1041" t="s">
        <v>2730</v>
      </c>
      <c r="B148" s="1042" t="s">
        <v>2744</v>
      </c>
      <c r="C148" s="987">
        <v>0</v>
      </c>
      <c r="D148" s="1043">
        <v>0</v>
      </c>
      <c r="E148" s="987">
        <v>0</v>
      </c>
      <c r="F148" s="1043">
        <v>0</v>
      </c>
      <c r="G148" s="987">
        <v>0</v>
      </c>
      <c r="H148" s="1044">
        <v>0</v>
      </c>
    </row>
    <row r="149" spans="1:8" s="184" customFormat="1" ht="20.100000000000001" customHeight="1">
      <c r="A149" s="1045" t="s">
        <v>2732</v>
      </c>
      <c r="B149" s="1046" t="s">
        <v>2733</v>
      </c>
      <c r="C149" s="987">
        <v>0</v>
      </c>
      <c r="D149" s="1043">
        <v>1</v>
      </c>
      <c r="E149" s="987">
        <v>0</v>
      </c>
      <c r="F149" s="1043">
        <v>1</v>
      </c>
      <c r="G149" s="987">
        <v>0</v>
      </c>
      <c r="H149" s="1047">
        <v>2</v>
      </c>
    </row>
    <row r="150" spans="1:8" s="184" customFormat="1" ht="20.100000000000001" customHeight="1">
      <c r="A150" s="1045">
        <v>280007</v>
      </c>
      <c r="B150" s="1036" t="s">
        <v>7806</v>
      </c>
      <c r="C150" s="987">
        <v>23</v>
      </c>
      <c r="D150" s="1043"/>
      <c r="E150" s="987">
        <v>0</v>
      </c>
      <c r="F150" s="1043"/>
      <c r="G150" s="987">
        <v>23</v>
      </c>
      <c r="H150" s="1047"/>
    </row>
    <row r="151" spans="1:8" s="184" customFormat="1" ht="20.100000000000001" customHeight="1">
      <c r="A151" s="1045">
        <v>280006</v>
      </c>
      <c r="B151" s="1036" t="s">
        <v>7807</v>
      </c>
      <c r="C151" s="987">
        <v>97</v>
      </c>
      <c r="D151" s="1043"/>
      <c r="E151" s="987">
        <v>0</v>
      </c>
      <c r="F151" s="1043"/>
      <c r="G151" s="987">
        <v>97</v>
      </c>
      <c r="H151" s="1047"/>
    </row>
    <row r="152" spans="1:8" s="184" customFormat="1" ht="20.100000000000001" customHeight="1">
      <c r="A152" s="999"/>
      <c r="B152" s="1002"/>
      <c r="C152" s="987">
        <v>0</v>
      </c>
      <c r="D152" s="1048">
        <v>0</v>
      </c>
      <c r="E152" s="987">
        <v>0</v>
      </c>
      <c r="F152" s="1048">
        <v>0</v>
      </c>
      <c r="G152" s="987">
        <v>0</v>
      </c>
      <c r="H152" s="844">
        <v>0</v>
      </c>
    </row>
    <row r="153" spans="1:8" s="184" customFormat="1" ht="20.100000000000001" customHeight="1">
      <c r="A153" s="2098" t="s">
        <v>2588</v>
      </c>
      <c r="B153" s="2099"/>
      <c r="C153" s="987">
        <v>1</v>
      </c>
      <c r="D153" s="1049">
        <v>6</v>
      </c>
      <c r="E153" s="987">
        <v>0</v>
      </c>
      <c r="F153" s="988">
        <v>0</v>
      </c>
      <c r="G153" s="987">
        <v>1</v>
      </c>
      <c r="H153" s="989">
        <v>6</v>
      </c>
    </row>
    <row r="154" spans="1:8" s="184" customFormat="1" ht="20.100000000000001" customHeight="1">
      <c r="A154" s="1050"/>
      <c r="B154" s="1051" t="s">
        <v>2745</v>
      </c>
      <c r="C154" s="987">
        <v>1</v>
      </c>
      <c r="D154" s="992">
        <v>5.2800000000000011</v>
      </c>
      <c r="E154" s="987">
        <v>0</v>
      </c>
      <c r="F154" s="992">
        <v>0</v>
      </c>
      <c r="G154" s="987">
        <v>1</v>
      </c>
      <c r="H154" s="993">
        <v>5.2800000000000011</v>
      </c>
    </row>
    <row r="155" spans="1:8" s="184" customFormat="1" ht="20.100000000000001" customHeight="1">
      <c r="A155" s="1020" t="s">
        <v>2746</v>
      </c>
      <c r="B155" s="996" t="s">
        <v>2747</v>
      </c>
      <c r="C155" s="987">
        <v>0</v>
      </c>
      <c r="D155" s="1048">
        <v>5.2800000000000011</v>
      </c>
      <c r="E155" s="987">
        <v>0</v>
      </c>
      <c r="F155" s="1048">
        <v>0</v>
      </c>
      <c r="G155" s="987">
        <v>0</v>
      </c>
      <c r="H155" s="844">
        <v>5.2800000000000011</v>
      </c>
    </row>
    <row r="156" spans="1:8" s="184" customFormat="1" ht="20.100000000000001" customHeight="1">
      <c r="A156" s="1053" t="s">
        <v>2748</v>
      </c>
      <c r="B156" s="996" t="s">
        <v>2749</v>
      </c>
      <c r="C156" s="987">
        <v>1</v>
      </c>
      <c r="D156" s="1048">
        <v>0</v>
      </c>
      <c r="E156" s="987">
        <v>0</v>
      </c>
      <c r="F156" s="1048">
        <v>0</v>
      </c>
      <c r="G156" s="987">
        <v>1</v>
      </c>
      <c r="H156" s="1048">
        <v>0</v>
      </c>
    </row>
    <row r="157" spans="1:8" s="184" customFormat="1" ht="20.100000000000001" customHeight="1">
      <c r="A157" s="1053"/>
      <c r="B157" s="996"/>
      <c r="C157" s="987">
        <v>0</v>
      </c>
      <c r="D157" s="1048"/>
      <c r="E157" s="987">
        <v>0</v>
      </c>
      <c r="F157" s="1048"/>
      <c r="G157" s="987">
        <v>0</v>
      </c>
      <c r="H157" s="1048"/>
    </row>
    <row r="158" spans="1:8" s="184" customFormat="1" ht="20.100000000000001" customHeight="1">
      <c r="A158" s="1053"/>
      <c r="B158" s="996"/>
      <c r="C158" s="987">
        <v>0</v>
      </c>
      <c r="D158" s="1048"/>
      <c r="E158" s="987">
        <v>0</v>
      </c>
      <c r="F158" s="1048"/>
      <c r="G158" s="987">
        <v>0</v>
      </c>
      <c r="H158" s="1048"/>
    </row>
    <row r="159" spans="1:8" s="184" customFormat="1" ht="20.100000000000001" customHeight="1">
      <c r="A159" s="1054"/>
      <c r="B159" s="1054"/>
      <c r="C159" s="987">
        <v>0</v>
      </c>
      <c r="D159" s="1048"/>
      <c r="E159" s="987">
        <v>0</v>
      </c>
      <c r="F159" s="1048"/>
      <c r="G159" s="987">
        <v>0</v>
      </c>
      <c r="H159" s="1048"/>
    </row>
    <row r="160" spans="1:8" s="184" customFormat="1" ht="20.100000000000001" customHeight="1">
      <c r="A160" s="1055" t="s">
        <v>2750</v>
      </c>
      <c r="B160" s="1056"/>
      <c r="C160" s="987">
        <v>0</v>
      </c>
      <c r="D160" s="1048"/>
      <c r="E160" s="987">
        <v>0</v>
      </c>
      <c r="F160" s="1048"/>
      <c r="G160" s="987">
        <v>12</v>
      </c>
      <c r="H160" s="1048">
        <v>2</v>
      </c>
    </row>
    <row r="161" spans="1:8" s="184" customFormat="1" ht="20.100000000000001" customHeight="1">
      <c r="A161" s="1055" t="s">
        <v>3115</v>
      </c>
      <c r="B161" s="1056"/>
      <c r="C161" s="987">
        <v>25424</v>
      </c>
      <c r="D161" s="988">
        <v>30839.160000000003</v>
      </c>
      <c r="E161" s="987">
        <v>3798</v>
      </c>
      <c r="F161" s="988">
        <v>5149.0399999999991</v>
      </c>
      <c r="G161" s="987">
        <v>29222</v>
      </c>
      <c r="H161" s="988">
        <v>35988.200000000004</v>
      </c>
    </row>
    <row r="162" spans="1:8" ht="20.100000000000001" customHeight="1">
      <c r="A162" s="1055" t="s">
        <v>3114</v>
      </c>
      <c r="B162" s="1055"/>
      <c r="C162" s="987">
        <v>40094</v>
      </c>
      <c r="D162" s="988">
        <v>58702.079999999994</v>
      </c>
      <c r="E162" s="987">
        <v>8017</v>
      </c>
      <c r="F162" s="988">
        <v>10693.639999999996</v>
      </c>
      <c r="G162" s="987">
        <v>48111</v>
      </c>
      <c r="H162" s="988">
        <v>69395.719999999987</v>
      </c>
    </row>
    <row r="163" spans="1:8" ht="20.100000000000001" customHeight="1">
      <c r="A163" s="1057"/>
      <c r="B163" s="1057"/>
      <c r="C163" s="987">
        <v>0</v>
      </c>
      <c r="D163" s="1024"/>
      <c r="E163" s="987">
        <v>0</v>
      </c>
      <c r="F163" s="1024"/>
      <c r="G163" s="987">
        <v>0</v>
      </c>
      <c r="H163" s="1043"/>
    </row>
    <row r="164" spans="1:8" ht="20.100000000000001" customHeight="1">
      <c r="A164" s="1058" t="s">
        <v>3118</v>
      </c>
      <c r="B164" s="1058"/>
      <c r="C164" s="987">
        <v>5414</v>
      </c>
      <c r="D164" s="988">
        <v>10335.6</v>
      </c>
      <c r="E164" s="987">
        <v>1921</v>
      </c>
      <c r="F164" s="988">
        <v>3637.92</v>
      </c>
      <c r="G164" s="987">
        <v>7335</v>
      </c>
      <c r="H164" s="988">
        <v>13973.52</v>
      </c>
    </row>
    <row r="165" spans="1:8" s="184" customFormat="1" ht="20.100000000000001" customHeight="1">
      <c r="A165" s="1059" t="s">
        <v>3074</v>
      </c>
      <c r="B165" s="1060"/>
      <c r="C165" s="987">
        <v>20018</v>
      </c>
      <c r="D165" s="992">
        <v>38092.439999999995</v>
      </c>
      <c r="E165" s="987">
        <v>5970</v>
      </c>
      <c r="F165" s="992">
        <v>9032.1199999999953</v>
      </c>
      <c r="G165" s="987">
        <v>25988</v>
      </c>
      <c r="H165" s="988">
        <v>47124.55999999999</v>
      </c>
    </row>
    <row r="166" spans="1:8" s="184" customFormat="1" ht="20.100000000000001" customHeight="1">
      <c r="A166" s="1061" t="s">
        <v>2751</v>
      </c>
      <c r="B166" s="1062" t="s">
        <v>2752</v>
      </c>
      <c r="C166" s="987">
        <v>422</v>
      </c>
      <c r="D166" s="995">
        <v>951.71999999999991</v>
      </c>
      <c r="E166" s="987">
        <v>67</v>
      </c>
      <c r="F166" s="995">
        <v>118.8</v>
      </c>
      <c r="G166" s="987">
        <v>489</v>
      </c>
      <c r="H166" s="844">
        <v>1070.52</v>
      </c>
    </row>
    <row r="167" spans="1:8" s="184" customFormat="1" ht="20.100000000000001" customHeight="1">
      <c r="A167" s="1063" t="s">
        <v>2753</v>
      </c>
      <c r="B167" s="1062" t="s">
        <v>2754</v>
      </c>
      <c r="C167" s="987">
        <v>425</v>
      </c>
      <c r="D167" s="995">
        <v>1003.2</v>
      </c>
      <c r="E167" s="987">
        <v>67</v>
      </c>
      <c r="F167" s="995">
        <v>120.11999999999999</v>
      </c>
      <c r="G167" s="987">
        <v>492</v>
      </c>
      <c r="H167" s="844">
        <v>1123.32</v>
      </c>
    </row>
    <row r="168" spans="1:8" s="184" customFormat="1" ht="20.100000000000001" customHeight="1">
      <c r="A168" s="1063">
        <v>55032001</v>
      </c>
      <c r="B168" s="1062" t="s">
        <v>2755</v>
      </c>
      <c r="C168" s="987">
        <v>425</v>
      </c>
      <c r="D168" s="995">
        <v>1000.56</v>
      </c>
      <c r="E168" s="987">
        <v>67</v>
      </c>
      <c r="F168" s="995">
        <v>120.11999999999999</v>
      </c>
      <c r="G168" s="987">
        <v>492</v>
      </c>
      <c r="H168" s="844">
        <v>1120.6799999999998</v>
      </c>
    </row>
    <row r="169" spans="1:8" s="184" customFormat="1" ht="20.100000000000001" customHeight="1">
      <c r="A169" s="1063" t="s">
        <v>2756</v>
      </c>
      <c r="B169" s="1062" t="s">
        <v>2757</v>
      </c>
      <c r="C169" s="987">
        <v>4543</v>
      </c>
      <c r="D169" s="995">
        <v>8561.52</v>
      </c>
      <c r="E169" s="987">
        <v>1812</v>
      </c>
      <c r="F169" s="995">
        <v>2691.48</v>
      </c>
      <c r="G169" s="987">
        <v>6355</v>
      </c>
      <c r="H169" s="844">
        <v>11253</v>
      </c>
    </row>
    <row r="170" spans="1:8" s="184" customFormat="1" ht="20.100000000000001" customHeight="1">
      <c r="A170" s="1063">
        <v>55036001</v>
      </c>
      <c r="B170" s="1062" t="s">
        <v>2758</v>
      </c>
      <c r="C170" s="987">
        <v>0</v>
      </c>
      <c r="D170" s="995">
        <v>0</v>
      </c>
      <c r="E170" s="987">
        <v>0</v>
      </c>
      <c r="F170" s="995">
        <v>1</v>
      </c>
      <c r="G170" s="987">
        <v>0</v>
      </c>
      <c r="H170" s="844">
        <v>1</v>
      </c>
    </row>
    <row r="171" spans="1:8" s="184" customFormat="1" ht="20.100000000000001" customHeight="1">
      <c r="A171" s="1063" t="s">
        <v>2759</v>
      </c>
      <c r="B171" s="1062" t="s">
        <v>2760</v>
      </c>
      <c r="C171" s="987">
        <v>4529</v>
      </c>
      <c r="D171" s="995">
        <v>8486.2799999999988</v>
      </c>
      <c r="E171" s="987">
        <v>1294</v>
      </c>
      <c r="F171" s="995">
        <v>1962.84</v>
      </c>
      <c r="G171" s="987">
        <v>5823</v>
      </c>
      <c r="H171" s="844">
        <v>10449.119999999999</v>
      </c>
    </row>
    <row r="172" spans="1:8" s="184" customFormat="1" ht="20.100000000000001" customHeight="1">
      <c r="A172" s="1063" t="s">
        <v>2761</v>
      </c>
      <c r="B172" s="1062" t="s">
        <v>2762</v>
      </c>
      <c r="C172" s="987">
        <v>32</v>
      </c>
      <c r="D172" s="995">
        <v>18</v>
      </c>
      <c r="E172" s="987">
        <v>7</v>
      </c>
      <c r="F172" s="995">
        <v>5.2800000000000011</v>
      </c>
      <c r="G172" s="987">
        <v>39</v>
      </c>
      <c r="H172" s="844">
        <v>23.28</v>
      </c>
    </row>
    <row r="173" spans="1:8" s="184" customFormat="1" ht="20.100000000000001" customHeight="1">
      <c r="A173" s="1063" t="s">
        <v>2763</v>
      </c>
      <c r="B173" s="1062" t="s">
        <v>2764</v>
      </c>
      <c r="C173" s="987">
        <v>392</v>
      </c>
      <c r="D173" s="995">
        <v>797.28</v>
      </c>
      <c r="E173" s="987">
        <v>3</v>
      </c>
      <c r="F173" s="995">
        <v>23.76</v>
      </c>
      <c r="G173" s="987">
        <v>395</v>
      </c>
      <c r="H173" s="844">
        <v>821.04</v>
      </c>
    </row>
    <row r="174" spans="1:8" s="184" customFormat="1" ht="20.100000000000001" customHeight="1">
      <c r="A174" s="1063" t="s">
        <v>2765</v>
      </c>
      <c r="B174" s="1062" t="s">
        <v>2766</v>
      </c>
      <c r="C174" s="987">
        <v>4529</v>
      </c>
      <c r="D174" s="995">
        <v>8489</v>
      </c>
      <c r="E174" s="987">
        <v>1294</v>
      </c>
      <c r="F174" s="995">
        <v>1961.5199999999998</v>
      </c>
      <c r="G174" s="987">
        <v>5823</v>
      </c>
      <c r="H174" s="844">
        <v>10450.52</v>
      </c>
    </row>
    <row r="175" spans="1:8" s="184" customFormat="1" ht="20.100000000000001" customHeight="1">
      <c r="A175" s="1063" t="s">
        <v>2767</v>
      </c>
      <c r="B175" s="1062" t="s">
        <v>2768</v>
      </c>
      <c r="C175" s="987">
        <v>5</v>
      </c>
      <c r="D175" s="995">
        <v>13.2</v>
      </c>
      <c r="E175" s="987">
        <v>0</v>
      </c>
      <c r="F175" s="995">
        <v>0</v>
      </c>
      <c r="G175" s="987">
        <v>5</v>
      </c>
      <c r="H175" s="844">
        <v>13.2</v>
      </c>
    </row>
    <row r="176" spans="1:8" s="184" customFormat="1" ht="20.100000000000001" customHeight="1">
      <c r="A176" s="1063" t="s">
        <v>2769</v>
      </c>
      <c r="B176" s="1062" t="s">
        <v>2770</v>
      </c>
      <c r="C176" s="987">
        <v>5</v>
      </c>
      <c r="D176" s="995">
        <v>10.560000000000002</v>
      </c>
      <c r="E176" s="987">
        <v>1</v>
      </c>
      <c r="F176" s="995">
        <v>1.3200000000000003</v>
      </c>
      <c r="G176" s="987">
        <v>6</v>
      </c>
      <c r="H176" s="844">
        <v>11.880000000000003</v>
      </c>
    </row>
    <row r="177" spans="1:8" s="184" customFormat="1" ht="20.100000000000001" customHeight="1">
      <c r="A177" s="1063" t="s">
        <v>2771</v>
      </c>
      <c r="B177" s="1062" t="s">
        <v>2772</v>
      </c>
      <c r="C177" s="987">
        <v>27</v>
      </c>
      <c r="D177" s="995">
        <v>44.879999999999995</v>
      </c>
      <c r="E177" s="987">
        <v>3</v>
      </c>
      <c r="F177" s="995">
        <v>11.88</v>
      </c>
      <c r="G177" s="987">
        <v>30</v>
      </c>
      <c r="H177" s="844">
        <v>56.76</v>
      </c>
    </row>
    <row r="178" spans="1:8" s="184" customFormat="1" ht="20.100000000000001" customHeight="1">
      <c r="A178" s="1063" t="s">
        <v>7808</v>
      </c>
      <c r="B178" s="1062" t="s">
        <v>2773</v>
      </c>
      <c r="C178" s="987">
        <v>11</v>
      </c>
      <c r="D178" s="995">
        <v>21.120000000000005</v>
      </c>
      <c r="E178" s="987">
        <v>37</v>
      </c>
      <c r="F178" s="995">
        <v>7.919999999999999</v>
      </c>
      <c r="G178" s="987">
        <v>48</v>
      </c>
      <c r="H178" s="844">
        <v>29.040000000000003</v>
      </c>
    </row>
    <row r="179" spans="1:8" s="184" customFormat="1" ht="20.100000000000001" customHeight="1">
      <c r="A179" s="1063" t="s">
        <v>2774</v>
      </c>
      <c r="B179" s="1062" t="s">
        <v>2775</v>
      </c>
      <c r="C179" s="987">
        <v>4571</v>
      </c>
      <c r="D179" s="995">
        <v>8525.8799999999992</v>
      </c>
      <c r="E179" s="987">
        <v>1310</v>
      </c>
      <c r="F179" s="995">
        <v>1982.6399999999999</v>
      </c>
      <c r="G179" s="987">
        <v>5881</v>
      </c>
      <c r="H179" s="844">
        <v>10508.519999999999</v>
      </c>
    </row>
    <row r="180" spans="1:8" s="184" customFormat="1" ht="20.100000000000001" customHeight="1">
      <c r="A180" s="1063" t="s">
        <v>2776</v>
      </c>
      <c r="B180" s="1062" t="s">
        <v>2777</v>
      </c>
      <c r="C180" s="987">
        <v>15</v>
      </c>
      <c r="D180" s="995">
        <v>15</v>
      </c>
      <c r="E180" s="987">
        <v>0</v>
      </c>
      <c r="F180" s="995">
        <v>2.6400000000000006</v>
      </c>
      <c r="G180" s="987">
        <v>15</v>
      </c>
      <c r="H180" s="844">
        <v>17.64</v>
      </c>
    </row>
    <row r="181" spans="1:8" s="184" customFormat="1" ht="20.100000000000001" customHeight="1">
      <c r="A181" s="1063" t="s">
        <v>2778</v>
      </c>
      <c r="B181" s="1062" t="s">
        <v>2779</v>
      </c>
      <c r="C181" s="987">
        <v>2</v>
      </c>
      <c r="D181" s="995">
        <v>3.9599999999999995</v>
      </c>
      <c r="E181" s="987">
        <v>0</v>
      </c>
      <c r="F181" s="995">
        <v>2.6400000000000006</v>
      </c>
      <c r="G181" s="987">
        <v>2</v>
      </c>
      <c r="H181" s="844">
        <v>6.6</v>
      </c>
    </row>
    <row r="182" spans="1:8" s="184" customFormat="1" ht="20.100000000000001" customHeight="1">
      <c r="A182" s="1063" t="s">
        <v>2780</v>
      </c>
      <c r="B182" s="1062" t="s">
        <v>2781</v>
      </c>
      <c r="C182" s="987">
        <v>28</v>
      </c>
      <c r="D182" s="995">
        <v>44.879999999999995</v>
      </c>
      <c r="E182" s="987">
        <v>1</v>
      </c>
      <c r="F182" s="995">
        <v>0</v>
      </c>
      <c r="G182" s="987">
        <v>29</v>
      </c>
      <c r="H182" s="844">
        <v>44.879999999999995</v>
      </c>
    </row>
    <row r="183" spans="1:8" s="184" customFormat="1" ht="20.100000000000001" customHeight="1">
      <c r="A183" s="1063" t="s">
        <v>2782</v>
      </c>
      <c r="B183" s="1062" t="s">
        <v>2783</v>
      </c>
      <c r="C183" s="987">
        <v>11</v>
      </c>
      <c r="D183" s="995">
        <v>39.6</v>
      </c>
      <c r="E183" s="987">
        <v>0</v>
      </c>
      <c r="F183" s="995">
        <v>3.9599999999999995</v>
      </c>
      <c r="G183" s="987">
        <v>11</v>
      </c>
      <c r="H183" s="844">
        <v>43.56</v>
      </c>
    </row>
    <row r="184" spans="1:8" s="184" customFormat="1" ht="20.100000000000001" customHeight="1">
      <c r="A184" s="1063" t="s">
        <v>2784</v>
      </c>
      <c r="B184" s="1062" t="s">
        <v>2785</v>
      </c>
      <c r="C184" s="987">
        <v>15</v>
      </c>
      <c r="D184" s="995">
        <v>13</v>
      </c>
      <c r="E184" s="987">
        <v>1</v>
      </c>
      <c r="F184" s="995">
        <v>1.3200000000000003</v>
      </c>
      <c r="G184" s="987">
        <v>16</v>
      </c>
      <c r="H184" s="844">
        <v>14.32</v>
      </c>
    </row>
    <row r="185" spans="1:8" s="184" customFormat="1" ht="20.100000000000001" customHeight="1">
      <c r="A185" s="1063" t="s">
        <v>2786</v>
      </c>
      <c r="B185" s="1062" t="s">
        <v>2787</v>
      </c>
      <c r="C185" s="987">
        <v>31</v>
      </c>
      <c r="D185" s="995">
        <v>51.48</v>
      </c>
      <c r="E185" s="987">
        <v>6</v>
      </c>
      <c r="F185" s="995">
        <v>11.88</v>
      </c>
      <c r="G185" s="987">
        <v>37</v>
      </c>
      <c r="H185" s="844">
        <v>63.36</v>
      </c>
    </row>
    <row r="186" spans="1:8" s="184" customFormat="1" ht="20.100000000000001" customHeight="1">
      <c r="A186" s="1063" t="s">
        <v>2788</v>
      </c>
      <c r="B186" s="996" t="s">
        <v>2789</v>
      </c>
      <c r="C186" s="987">
        <v>0</v>
      </c>
      <c r="D186" s="995">
        <v>0</v>
      </c>
      <c r="E186" s="987">
        <v>0</v>
      </c>
      <c r="F186" s="995">
        <v>1</v>
      </c>
      <c r="G186" s="987">
        <v>0</v>
      </c>
      <c r="H186" s="844">
        <v>1</v>
      </c>
    </row>
    <row r="187" spans="1:8" s="184" customFormat="1" ht="20.100000000000001" customHeight="1">
      <c r="A187" s="1064" t="s">
        <v>2790</v>
      </c>
      <c r="B187" s="1002" t="s">
        <v>2791</v>
      </c>
      <c r="C187" s="987">
        <v>0</v>
      </c>
      <c r="D187" s="1048">
        <v>1.3200000000000003</v>
      </c>
      <c r="E187" s="987">
        <v>0</v>
      </c>
      <c r="F187" s="1048">
        <v>0</v>
      </c>
      <c r="G187" s="987">
        <v>0</v>
      </c>
      <c r="H187" s="844">
        <v>1.3200000000000003</v>
      </c>
    </row>
    <row r="188" spans="1:8" s="184" customFormat="1" ht="20.100000000000001" customHeight="1">
      <c r="A188" s="1065"/>
      <c r="B188" s="1066"/>
      <c r="C188" s="987">
        <v>0</v>
      </c>
      <c r="D188" s="1048"/>
      <c r="E188" s="987">
        <v>0</v>
      </c>
      <c r="F188" s="1048"/>
      <c r="G188" s="987">
        <v>0</v>
      </c>
      <c r="H188" s="844"/>
    </row>
    <row r="189" spans="1:8" s="184" customFormat="1" ht="20.100000000000001" customHeight="1">
      <c r="A189" s="1067"/>
      <c r="B189" s="1068"/>
      <c r="C189" s="987">
        <v>0</v>
      </c>
      <c r="D189" s="1048"/>
      <c r="E189" s="987">
        <v>0</v>
      </c>
      <c r="F189" s="1048"/>
      <c r="G189" s="987">
        <v>0</v>
      </c>
      <c r="H189" s="844">
        <v>0</v>
      </c>
    </row>
    <row r="190" spans="1:8" s="184" customFormat="1" ht="20.100000000000001" customHeight="1">
      <c r="A190" s="1069" t="s">
        <v>2588</v>
      </c>
      <c r="B190" s="1070"/>
      <c r="C190" s="987">
        <v>748</v>
      </c>
      <c r="D190" s="1071">
        <v>249.48</v>
      </c>
      <c r="E190" s="987">
        <v>44</v>
      </c>
      <c r="F190" s="1071">
        <v>43.559999999999995</v>
      </c>
      <c r="G190" s="987">
        <v>792</v>
      </c>
      <c r="H190" s="989">
        <v>293.03999999999996</v>
      </c>
    </row>
    <row r="191" spans="1:8" s="184" customFormat="1" ht="20.100000000000001" customHeight="1">
      <c r="A191" s="2100" t="s">
        <v>3075</v>
      </c>
      <c r="B191" s="2101"/>
      <c r="C191" s="987">
        <v>755</v>
      </c>
      <c r="D191" s="1072">
        <v>250.8</v>
      </c>
      <c r="E191" s="987">
        <v>46</v>
      </c>
      <c r="F191" s="1072">
        <v>54.160000000000004</v>
      </c>
      <c r="G191" s="987">
        <v>801</v>
      </c>
      <c r="H191" s="993">
        <v>304.96000000000004</v>
      </c>
    </row>
    <row r="192" spans="1:8" s="184" customFormat="1" ht="20.100000000000001" customHeight="1">
      <c r="A192" s="1073" t="s">
        <v>2759</v>
      </c>
      <c r="B192" s="1074" t="s">
        <v>3076</v>
      </c>
      <c r="C192" s="987">
        <v>726</v>
      </c>
      <c r="D192" s="1075">
        <v>232.32000000000002</v>
      </c>
      <c r="E192" s="987">
        <v>40</v>
      </c>
      <c r="F192" s="1075">
        <v>25.08</v>
      </c>
      <c r="G192" s="987">
        <v>766</v>
      </c>
      <c r="H192" s="1048">
        <v>257.40000000000003</v>
      </c>
    </row>
    <row r="193" spans="1:8" s="184" customFormat="1" ht="20.100000000000001" customHeight="1">
      <c r="A193" s="1073" t="s">
        <v>3077</v>
      </c>
      <c r="B193" s="1074" t="s">
        <v>3078</v>
      </c>
      <c r="C193" s="987">
        <v>0</v>
      </c>
      <c r="D193" s="1075">
        <v>0</v>
      </c>
      <c r="E193" s="987">
        <v>4</v>
      </c>
      <c r="F193" s="1075">
        <v>3.9599999999999995</v>
      </c>
      <c r="G193" s="987">
        <v>4</v>
      </c>
      <c r="H193" s="1048">
        <v>3.9599999999999995</v>
      </c>
    </row>
    <row r="194" spans="1:8" s="184" customFormat="1" ht="20.100000000000001" customHeight="1">
      <c r="A194" s="1073" t="s">
        <v>2765</v>
      </c>
      <c r="B194" s="1074" t="s">
        <v>2766</v>
      </c>
      <c r="C194" s="987">
        <v>24</v>
      </c>
      <c r="D194" s="1075">
        <v>15.839999999999998</v>
      </c>
      <c r="E194" s="987">
        <v>2</v>
      </c>
      <c r="F194" s="1075">
        <v>19.8</v>
      </c>
      <c r="G194" s="987">
        <v>26</v>
      </c>
      <c r="H194" s="1048">
        <v>35.64</v>
      </c>
    </row>
    <row r="195" spans="1:8" s="184" customFormat="1" ht="20.100000000000001" customHeight="1">
      <c r="A195" s="1073" t="s">
        <v>3079</v>
      </c>
      <c r="B195" s="1074" t="s">
        <v>3080</v>
      </c>
      <c r="C195" s="987">
        <v>2</v>
      </c>
      <c r="D195" s="1075">
        <v>0</v>
      </c>
      <c r="E195" s="987">
        <v>0</v>
      </c>
      <c r="F195" s="1075">
        <v>1.3200000000000003</v>
      </c>
      <c r="G195" s="987">
        <v>2</v>
      </c>
      <c r="H195" s="1048">
        <v>1.3200000000000003</v>
      </c>
    </row>
    <row r="196" spans="1:8" s="184" customFormat="1" ht="20.100000000000001" customHeight="1">
      <c r="A196" s="1073" t="s">
        <v>2761</v>
      </c>
      <c r="B196" s="1074" t="s">
        <v>2762</v>
      </c>
      <c r="C196" s="987">
        <v>0</v>
      </c>
      <c r="D196" s="1075">
        <v>1.3200000000000003</v>
      </c>
      <c r="E196" s="987">
        <v>0</v>
      </c>
      <c r="F196" s="1075">
        <v>0</v>
      </c>
      <c r="G196" s="987">
        <v>0</v>
      </c>
      <c r="H196" s="1048">
        <v>1.3200000000000003</v>
      </c>
    </row>
    <row r="197" spans="1:8" s="184" customFormat="1" ht="20.100000000000001" customHeight="1">
      <c r="A197" s="1073" t="s">
        <v>3081</v>
      </c>
      <c r="B197" s="1074" t="s">
        <v>3082</v>
      </c>
      <c r="C197" s="987">
        <v>3</v>
      </c>
      <c r="D197" s="1075">
        <v>1.3200000000000003</v>
      </c>
      <c r="E197" s="987">
        <v>0</v>
      </c>
      <c r="F197" s="1075">
        <v>0</v>
      </c>
      <c r="G197" s="987">
        <v>3</v>
      </c>
      <c r="H197" s="1048">
        <v>1.3200000000000003</v>
      </c>
    </row>
    <row r="198" spans="1:8" s="184" customFormat="1" ht="20.100000000000001" customHeight="1">
      <c r="A198" s="1073" t="s">
        <v>3083</v>
      </c>
      <c r="B198" s="1074" t="s">
        <v>3084</v>
      </c>
      <c r="C198" s="987">
        <v>0</v>
      </c>
      <c r="D198" s="1075">
        <v>0</v>
      </c>
      <c r="E198" s="987">
        <v>0</v>
      </c>
      <c r="F198" s="1075">
        <v>1</v>
      </c>
      <c r="G198" s="987">
        <v>0</v>
      </c>
      <c r="H198" s="1048">
        <v>1</v>
      </c>
    </row>
    <row r="199" spans="1:8" s="184" customFormat="1" ht="20.100000000000001" customHeight="1">
      <c r="A199" s="1076">
        <v>30668001</v>
      </c>
      <c r="B199" s="1077" t="s">
        <v>3085</v>
      </c>
      <c r="C199" s="987">
        <v>0</v>
      </c>
      <c r="D199" s="1075">
        <v>0</v>
      </c>
      <c r="E199" s="987">
        <v>0</v>
      </c>
      <c r="F199" s="1075">
        <v>1</v>
      </c>
      <c r="G199" s="987">
        <v>0</v>
      </c>
      <c r="H199" s="1048">
        <v>1</v>
      </c>
    </row>
    <row r="200" spans="1:8" s="184" customFormat="1" ht="20.100000000000001" customHeight="1">
      <c r="A200" s="1073" t="s">
        <v>3086</v>
      </c>
      <c r="B200" s="1074" t="s">
        <v>3087</v>
      </c>
      <c r="C200" s="987">
        <v>0</v>
      </c>
      <c r="D200" s="1075">
        <v>0</v>
      </c>
      <c r="E200" s="987">
        <v>0</v>
      </c>
      <c r="F200" s="1075">
        <v>1</v>
      </c>
      <c r="G200" s="987">
        <v>0</v>
      </c>
      <c r="H200" s="1048">
        <v>1</v>
      </c>
    </row>
    <row r="201" spans="1:8" s="184" customFormat="1" ht="20.100000000000001" customHeight="1">
      <c r="A201" s="1078" t="s">
        <v>3088</v>
      </c>
      <c r="B201" s="1079" t="s">
        <v>3089</v>
      </c>
      <c r="C201" s="987">
        <v>0</v>
      </c>
      <c r="D201" s="1075">
        <v>0</v>
      </c>
      <c r="E201" s="987">
        <v>0</v>
      </c>
      <c r="F201" s="1075">
        <v>1</v>
      </c>
      <c r="G201" s="987">
        <v>0</v>
      </c>
      <c r="H201" s="1048">
        <v>1</v>
      </c>
    </row>
    <row r="202" spans="1:8" s="184" customFormat="1" ht="20.100000000000001" customHeight="1">
      <c r="A202" s="1078"/>
      <c r="B202" s="1079"/>
      <c r="C202" s="987">
        <v>0</v>
      </c>
      <c r="D202" s="1075"/>
      <c r="E202" s="987">
        <v>0</v>
      </c>
      <c r="F202" s="1075"/>
      <c r="G202" s="987">
        <v>0</v>
      </c>
      <c r="H202" s="1048"/>
    </row>
    <row r="203" spans="1:8" s="184" customFormat="1" ht="20.100000000000001" customHeight="1">
      <c r="A203" s="1064"/>
      <c r="B203" s="1080"/>
      <c r="C203" s="987">
        <v>0</v>
      </c>
      <c r="D203" s="1048"/>
      <c r="E203" s="987">
        <v>0</v>
      </c>
      <c r="F203" s="1048"/>
      <c r="G203" s="987">
        <v>0</v>
      </c>
      <c r="H203" s="1048">
        <v>0</v>
      </c>
    </row>
    <row r="204" spans="1:8" s="184" customFormat="1" ht="20.100000000000001" customHeight="1">
      <c r="A204" s="1069" t="s">
        <v>2588</v>
      </c>
      <c r="B204" s="1070"/>
      <c r="C204" s="987">
        <v>17880</v>
      </c>
      <c r="D204" s="1071">
        <v>19364.400000000001</v>
      </c>
      <c r="E204" s="987">
        <v>1040</v>
      </c>
      <c r="F204" s="1071">
        <v>863</v>
      </c>
      <c r="G204" s="987">
        <v>18920</v>
      </c>
      <c r="H204" s="989">
        <v>20227.400000000001</v>
      </c>
    </row>
    <row r="205" spans="1:8" s="184" customFormat="1" ht="20.100000000000001" customHeight="1">
      <c r="A205" s="2102" t="s">
        <v>3090</v>
      </c>
      <c r="B205" s="2103"/>
      <c r="C205" s="987">
        <v>17926</v>
      </c>
      <c r="D205" s="1072">
        <v>19469.16</v>
      </c>
      <c r="E205" s="987">
        <v>1187</v>
      </c>
      <c r="F205" s="1072">
        <v>1000.1600000000002</v>
      </c>
      <c r="G205" s="987">
        <v>19113</v>
      </c>
      <c r="H205" s="993">
        <v>20469.32</v>
      </c>
    </row>
    <row r="206" spans="1:8" s="184" customFormat="1" ht="20.100000000000001" customHeight="1">
      <c r="A206" s="1081" t="s">
        <v>3081</v>
      </c>
      <c r="B206" s="1074" t="s">
        <v>3091</v>
      </c>
      <c r="C206" s="987">
        <v>3108</v>
      </c>
      <c r="D206" s="1075">
        <v>3360.72</v>
      </c>
      <c r="E206" s="987">
        <v>264</v>
      </c>
      <c r="F206" s="1075">
        <v>172</v>
      </c>
      <c r="G206" s="987">
        <v>3372</v>
      </c>
      <c r="H206" s="844">
        <v>3532.72</v>
      </c>
    </row>
    <row r="207" spans="1:8" s="184" customFormat="1" ht="20.100000000000001" customHeight="1">
      <c r="A207" s="1081" t="s">
        <v>3092</v>
      </c>
      <c r="B207" s="1074" t="s">
        <v>3093</v>
      </c>
      <c r="C207" s="987">
        <v>995</v>
      </c>
      <c r="D207" s="1075">
        <v>918.71999999999991</v>
      </c>
      <c r="E207" s="987">
        <v>7</v>
      </c>
      <c r="F207" s="1075">
        <v>0</v>
      </c>
      <c r="G207" s="987">
        <v>1002</v>
      </c>
      <c r="H207" s="844">
        <v>918.71999999999991</v>
      </c>
    </row>
    <row r="208" spans="1:8" s="184" customFormat="1" ht="20.100000000000001" customHeight="1">
      <c r="A208" s="1081" t="s">
        <v>3094</v>
      </c>
      <c r="B208" s="1074" t="s">
        <v>3095</v>
      </c>
      <c r="C208" s="987">
        <v>4304</v>
      </c>
      <c r="D208" s="1075">
        <v>3925.68</v>
      </c>
      <c r="E208" s="987">
        <v>122</v>
      </c>
      <c r="F208" s="1075">
        <v>21.120000000000005</v>
      </c>
      <c r="G208" s="987">
        <v>4426</v>
      </c>
      <c r="H208" s="844">
        <v>3946.7999999999997</v>
      </c>
    </row>
    <row r="209" spans="1:8" s="184" customFormat="1" ht="20.100000000000001" customHeight="1">
      <c r="A209" s="1081" t="s">
        <v>3096</v>
      </c>
      <c r="B209" s="1074" t="s">
        <v>3097</v>
      </c>
      <c r="C209" s="987">
        <v>1606</v>
      </c>
      <c r="D209" s="1075">
        <v>1429.56</v>
      </c>
      <c r="E209" s="987">
        <v>15</v>
      </c>
      <c r="F209" s="1075">
        <v>3</v>
      </c>
      <c r="G209" s="987">
        <v>1621</v>
      </c>
      <c r="H209" s="844">
        <v>1432.56</v>
      </c>
    </row>
    <row r="210" spans="1:8" s="184" customFormat="1" ht="20.100000000000001" customHeight="1">
      <c r="A210" s="1081" t="s">
        <v>3098</v>
      </c>
      <c r="B210" s="1074" t="s">
        <v>3099</v>
      </c>
      <c r="C210" s="987">
        <v>7878</v>
      </c>
      <c r="D210" s="1075">
        <v>9807.6</v>
      </c>
      <c r="E210" s="987">
        <v>695</v>
      </c>
      <c r="F210" s="1075">
        <v>675</v>
      </c>
      <c r="G210" s="987">
        <v>8573</v>
      </c>
      <c r="H210" s="844">
        <v>10482.6</v>
      </c>
    </row>
    <row r="211" spans="1:8" s="184" customFormat="1" ht="20.100000000000001" customHeight="1">
      <c r="A211" s="1081" t="s">
        <v>3100</v>
      </c>
      <c r="B211" s="1074" t="s">
        <v>3101</v>
      </c>
      <c r="C211" s="987">
        <v>34</v>
      </c>
      <c r="D211" s="1075">
        <v>15</v>
      </c>
      <c r="E211" s="987">
        <v>84</v>
      </c>
      <c r="F211" s="1075">
        <v>109.56</v>
      </c>
      <c r="G211" s="987">
        <v>118</v>
      </c>
      <c r="H211" s="844">
        <v>124.56</v>
      </c>
    </row>
    <row r="212" spans="1:8" s="184" customFormat="1" ht="20.100000000000001" customHeight="1">
      <c r="A212" s="1081" t="s">
        <v>2756</v>
      </c>
      <c r="B212" s="1074" t="s">
        <v>2757</v>
      </c>
      <c r="C212" s="987">
        <v>0</v>
      </c>
      <c r="D212" s="1075">
        <v>0</v>
      </c>
      <c r="E212" s="987">
        <v>0</v>
      </c>
      <c r="F212" s="1075">
        <v>1.3200000000000003</v>
      </c>
      <c r="G212" s="987">
        <v>0</v>
      </c>
      <c r="H212" s="844">
        <v>1.3200000000000003</v>
      </c>
    </row>
    <row r="213" spans="1:8" s="184" customFormat="1" ht="20.100000000000001" customHeight="1">
      <c r="A213" s="1082">
        <v>55036001</v>
      </c>
      <c r="B213" s="1062" t="s">
        <v>2758</v>
      </c>
      <c r="C213" s="987">
        <v>0</v>
      </c>
      <c r="D213" s="1075">
        <v>0</v>
      </c>
      <c r="E213" s="987">
        <v>0</v>
      </c>
      <c r="F213" s="1075">
        <v>1</v>
      </c>
      <c r="G213" s="987">
        <v>0</v>
      </c>
      <c r="H213" s="844">
        <v>1</v>
      </c>
    </row>
    <row r="214" spans="1:8" s="184" customFormat="1" ht="20.100000000000001" customHeight="1">
      <c r="A214" s="1081" t="s">
        <v>3102</v>
      </c>
      <c r="B214" s="1074" t="s">
        <v>3103</v>
      </c>
      <c r="C214" s="987">
        <v>0</v>
      </c>
      <c r="D214" s="1075">
        <v>0</v>
      </c>
      <c r="E214" s="987">
        <v>0</v>
      </c>
      <c r="F214" s="1075">
        <v>1.3200000000000003</v>
      </c>
      <c r="G214" s="987">
        <v>0</v>
      </c>
      <c r="H214" s="844">
        <v>1.3200000000000003</v>
      </c>
    </row>
    <row r="215" spans="1:8" s="184" customFormat="1" ht="20.100000000000001" customHeight="1">
      <c r="A215" s="1081" t="s">
        <v>3104</v>
      </c>
      <c r="B215" s="1074" t="s">
        <v>3105</v>
      </c>
      <c r="C215" s="987">
        <v>0</v>
      </c>
      <c r="D215" s="1075">
        <v>11.88</v>
      </c>
      <c r="E215" s="987">
        <v>0</v>
      </c>
      <c r="F215" s="1075">
        <v>0</v>
      </c>
      <c r="G215" s="987">
        <v>0</v>
      </c>
      <c r="H215" s="844">
        <v>11.88</v>
      </c>
    </row>
    <row r="216" spans="1:8" s="184" customFormat="1" ht="20.100000000000001" customHeight="1">
      <c r="A216" s="1081" t="s">
        <v>2759</v>
      </c>
      <c r="B216" s="1074" t="s">
        <v>2760</v>
      </c>
      <c r="C216" s="987">
        <v>1</v>
      </c>
      <c r="D216" s="1075">
        <v>0</v>
      </c>
      <c r="E216" s="987">
        <v>0</v>
      </c>
      <c r="F216" s="1075">
        <v>15.839999999999998</v>
      </c>
      <c r="G216" s="987">
        <v>1</v>
      </c>
      <c r="H216" s="844">
        <v>15.839999999999998</v>
      </c>
    </row>
    <row r="217" spans="1:8" s="184" customFormat="1" ht="20.100000000000001" customHeight="1">
      <c r="A217" s="1081"/>
      <c r="B217" s="1074"/>
      <c r="C217" s="987">
        <v>0</v>
      </c>
      <c r="D217" s="1075"/>
      <c r="E217" s="987">
        <v>0</v>
      </c>
      <c r="F217" s="1075"/>
      <c r="G217" s="987">
        <v>0</v>
      </c>
      <c r="H217" s="844"/>
    </row>
    <row r="218" spans="1:8" s="184" customFormat="1" ht="20.100000000000001" customHeight="1">
      <c r="A218" s="1081"/>
      <c r="B218" s="1074"/>
      <c r="C218" s="987">
        <v>0</v>
      </c>
      <c r="D218" s="1075"/>
      <c r="E218" s="987">
        <v>0</v>
      </c>
      <c r="F218" s="1075"/>
      <c r="G218" s="987">
        <v>0</v>
      </c>
      <c r="H218" s="844"/>
    </row>
    <row r="219" spans="1:8" s="184" customFormat="1" ht="20.100000000000001" customHeight="1">
      <c r="A219" s="1069" t="s">
        <v>2588</v>
      </c>
      <c r="B219" s="1083"/>
      <c r="C219" s="987">
        <v>1382</v>
      </c>
      <c r="D219" s="1071">
        <v>889.68000000000006</v>
      </c>
      <c r="E219" s="987">
        <v>793</v>
      </c>
      <c r="F219" s="1071">
        <v>604.55999999999995</v>
      </c>
      <c r="G219" s="987">
        <v>2175</v>
      </c>
      <c r="H219" s="989">
        <v>1494.24</v>
      </c>
    </row>
    <row r="220" spans="1:8" s="184" customFormat="1" ht="20.100000000000001" customHeight="1">
      <c r="A220" s="1084" t="s">
        <v>3109</v>
      </c>
      <c r="B220" s="1085"/>
      <c r="C220" s="987">
        <v>1395</v>
      </c>
      <c r="D220" s="1262">
        <v>889.68000000000006</v>
      </c>
      <c r="E220" s="987">
        <v>814</v>
      </c>
      <c r="F220" s="1262">
        <v>607.19999999999993</v>
      </c>
      <c r="G220" s="987">
        <v>2209</v>
      </c>
      <c r="H220" s="993">
        <v>1496.88</v>
      </c>
    </row>
    <row r="221" spans="1:8" s="184" customFormat="1" ht="20.100000000000001" customHeight="1">
      <c r="A221" s="1086" t="s">
        <v>3110</v>
      </c>
      <c r="B221" s="1074" t="s">
        <v>3106</v>
      </c>
      <c r="C221" s="987">
        <v>1393</v>
      </c>
      <c r="D221" s="1075">
        <v>887.04000000000008</v>
      </c>
      <c r="E221" s="987">
        <v>813</v>
      </c>
      <c r="F221" s="1075">
        <v>604.55999999999995</v>
      </c>
      <c r="G221" s="987">
        <v>2206</v>
      </c>
      <c r="H221" s="844">
        <v>1491.6</v>
      </c>
    </row>
    <row r="222" spans="1:8" s="184" customFormat="1" ht="20.100000000000001" customHeight="1">
      <c r="A222" s="1086" t="s">
        <v>3111</v>
      </c>
      <c r="B222" s="1074" t="s">
        <v>3107</v>
      </c>
      <c r="C222" s="987">
        <v>2</v>
      </c>
      <c r="D222" s="1075">
        <v>2.6400000000000006</v>
      </c>
      <c r="E222" s="987">
        <v>1</v>
      </c>
      <c r="F222" s="1075">
        <v>2.6400000000000006</v>
      </c>
      <c r="G222" s="987">
        <v>3</v>
      </c>
      <c r="H222" s="844">
        <v>5.2800000000000011</v>
      </c>
    </row>
    <row r="223" spans="1:8" s="184" customFormat="1" ht="20.100000000000001" customHeight="1">
      <c r="A223" s="1086"/>
      <c r="B223" s="1074"/>
      <c r="C223" s="987">
        <v>0</v>
      </c>
      <c r="D223" s="1075"/>
      <c r="E223" s="987">
        <v>0</v>
      </c>
      <c r="F223" s="1075"/>
      <c r="G223" s="987">
        <v>0</v>
      </c>
      <c r="H223" s="844"/>
    </row>
    <row r="224" spans="1:8" s="184" customFormat="1" ht="20.100000000000001" customHeight="1">
      <c r="A224" s="1086"/>
      <c r="B224" s="1074"/>
      <c r="C224" s="987">
        <v>0</v>
      </c>
      <c r="D224" s="1075"/>
      <c r="E224" s="987">
        <v>0</v>
      </c>
      <c r="F224" s="1075"/>
      <c r="G224" s="987">
        <v>0</v>
      </c>
      <c r="H224" s="844"/>
    </row>
    <row r="225" spans="1:8" s="184" customFormat="1" ht="20.100000000000001" customHeight="1">
      <c r="A225" s="2104" t="s">
        <v>2588</v>
      </c>
      <c r="B225" s="2105"/>
      <c r="C225" s="987">
        <v>14</v>
      </c>
      <c r="D225" s="1075">
        <v>11</v>
      </c>
      <c r="E225" s="987">
        <v>0</v>
      </c>
      <c r="F225" s="1075"/>
      <c r="G225" s="987">
        <v>14</v>
      </c>
      <c r="H225" s="844">
        <v>11</v>
      </c>
    </row>
    <row r="226" spans="1:8" s="184" customFormat="1" ht="20.100000000000001" customHeight="1">
      <c r="A226" s="1039" t="s">
        <v>2792</v>
      </c>
      <c r="B226" s="991"/>
      <c r="C226" s="987">
        <v>14</v>
      </c>
      <c r="D226" s="992">
        <v>10.560000000000002</v>
      </c>
      <c r="E226" s="987">
        <v>0</v>
      </c>
      <c r="F226" s="988">
        <v>0</v>
      </c>
      <c r="G226" s="987">
        <v>14</v>
      </c>
      <c r="H226" s="989">
        <v>10.560000000000002</v>
      </c>
    </row>
    <row r="227" spans="1:8" s="184" customFormat="1" ht="20.100000000000001" customHeight="1">
      <c r="A227" s="1087" t="s">
        <v>2763</v>
      </c>
      <c r="B227" s="1042" t="s">
        <v>2793</v>
      </c>
      <c r="C227" s="987">
        <v>14</v>
      </c>
      <c r="D227" s="1043">
        <v>10.560000000000002</v>
      </c>
      <c r="E227" s="987">
        <v>0</v>
      </c>
      <c r="F227" s="1040">
        <v>0</v>
      </c>
      <c r="G227" s="987">
        <v>14</v>
      </c>
      <c r="H227" s="1043">
        <v>10.560000000000002</v>
      </c>
    </row>
    <row r="228" spans="1:8" s="184" customFormat="1" ht="20.100000000000001" customHeight="1">
      <c r="A228" s="1088"/>
      <c r="B228" s="1038"/>
      <c r="C228" s="987">
        <v>0</v>
      </c>
      <c r="D228" s="1048"/>
      <c r="E228" s="987">
        <v>0</v>
      </c>
      <c r="F228" s="1048"/>
      <c r="G228" s="987">
        <v>0</v>
      </c>
      <c r="H228" s="1043"/>
    </row>
    <row r="229" spans="1:8" s="184" customFormat="1" ht="20.100000000000001" customHeight="1">
      <c r="A229" s="1089" t="s">
        <v>2794</v>
      </c>
      <c r="B229" s="1056"/>
      <c r="C229" s="987">
        <v>0</v>
      </c>
      <c r="D229" s="988"/>
      <c r="E229" s="987">
        <v>0</v>
      </c>
      <c r="F229" s="988"/>
      <c r="G229" s="987">
        <v>1</v>
      </c>
      <c r="H229" s="988">
        <v>2</v>
      </c>
    </row>
    <row r="230" spans="1:8" s="184" customFormat="1" ht="20.100000000000001" customHeight="1">
      <c r="A230" s="209" t="s">
        <v>3119</v>
      </c>
      <c r="B230" s="1056"/>
      <c r="C230" s="987">
        <v>1544</v>
      </c>
      <c r="D230" s="988">
        <v>1322.36</v>
      </c>
      <c r="E230" s="987">
        <v>1012</v>
      </c>
      <c r="F230" s="988">
        <v>950.28</v>
      </c>
      <c r="G230" s="987">
        <v>2556</v>
      </c>
      <c r="H230" s="988">
        <v>2272.64</v>
      </c>
    </row>
    <row r="231" spans="1:8" ht="20.100000000000001" customHeight="1">
      <c r="A231" s="209" t="s">
        <v>3117</v>
      </c>
      <c r="B231" s="1055"/>
      <c r="C231" s="987">
        <v>1653</v>
      </c>
      <c r="D231" s="988">
        <v>1543.64</v>
      </c>
      <c r="E231" s="987">
        <v>1096</v>
      </c>
      <c r="F231" s="988">
        <v>1081.48</v>
      </c>
      <c r="G231" s="987">
        <v>2749</v>
      </c>
      <c r="H231" s="988">
        <v>2625.12</v>
      </c>
    </row>
    <row r="232" spans="1:8" ht="20.100000000000001" customHeight="1">
      <c r="A232" s="1448"/>
      <c r="B232" s="1449"/>
      <c r="C232" s="1450">
        <v>0</v>
      </c>
      <c r="D232" s="1451"/>
      <c r="E232" s="1450">
        <v>0</v>
      </c>
      <c r="F232" s="1451"/>
      <c r="G232" s="1450">
        <v>0</v>
      </c>
      <c r="H232" s="1451"/>
    </row>
    <row r="233" spans="1:8" ht="20.100000000000001" customHeight="1">
      <c r="A233" s="1090" t="s">
        <v>3123</v>
      </c>
      <c r="B233" s="1056"/>
      <c r="C233" s="987">
        <v>260</v>
      </c>
      <c r="D233" s="988">
        <v>459.35999999999996</v>
      </c>
      <c r="E233" s="987">
        <v>213</v>
      </c>
      <c r="F233" s="988">
        <v>351</v>
      </c>
      <c r="G233" s="987">
        <v>473</v>
      </c>
      <c r="H233" s="988">
        <v>810.3599999999999</v>
      </c>
    </row>
    <row r="234" spans="1:8" s="184" customFormat="1" ht="20.100000000000001" customHeight="1">
      <c r="A234" s="210" t="s">
        <v>3120</v>
      </c>
      <c r="B234" s="1091"/>
      <c r="C234" s="987">
        <v>362</v>
      </c>
      <c r="D234" s="992">
        <v>680.6400000000001</v>
      </c>
      <c r="E234" s="987">
        <v>276</v>
      </c>
      <c r="F234" s="992">
        <v>480.47999999999996</v>
      </c>
      <c r="G234" s="987">
        <v>638</v>
      </c>
      <c r="H234" s="988">
        <v>1161.1200000000001</v>
      </c>
    </row>
    <row r="235" spans="1:8" s="184" customFormat="1" ht="20.100000000000001" customHeight="1">
      <c r="A235" s="857" t="s">
        <v>2795</v>
      </c>
      <c r="B235" s="1016" t="s">
        <v>2796</v>
      </c>
      <c r="C235" s="987">
        <v>114</v>
      </c>
      <c r="D235" s="995">
        <v>207</v>
      </c>
      <c r="E235" s="987">
        <v>80</v>
      </c>
      <c r="F235" s="995">
        <v>124.08000000000001</v>
      </c>
      <c r="G235" s="987">
        <v>194</v>
      </c>
      <c r="H235" s="844">
        <v>331.08000000000004</v>
      </c>
    </row>
    <row r="236" spans="1:8" s="184" customFormat="1" ht="20.100000000000001" customHeight="1">
      <c r="A236" s="857" t="s">
        <v>2797</v>
      </c>
      <c r="B236" s="1016" t="s">
        <v>2798</v>
      </c>
      <c r="C236" s="987">
        <v>115</v>
      </c>
      <c r="D236" s="995">
        <v>207</v>
      </c>
      <c r="E236" s="987">
        <v>81</v>
      </c>
      <c r="F236" s="995">
        <v>124.08000000000001</v>
      </c>
      <c r="G236" s="987">
        <v>196</v>
      </c>
      <c r="H236" s="844">
        <v>331.08000000000004</v>
      </c>
    </row>
    <row r="237" spans="1:8" s="184" customFormat="1" ht="20.100000000000001" customHeight="1">
      <c r="A237" s="857" t="s">
        <v>2799</v>
      </c>
      <c r="B237" s="1016" t="s">
        <v>2800</v>
      </c>
      <c r="C237" s="987">
        <v>119</v>
      </c>
      <c r="D237" s="995">
        <v>238.92000000000002</v>
      </c>
      <c r="E237" s="987">
        <v>106</v>
      </c>
      <c r="F237" s="995">
        <v>194.03999999999996</v>
      </c>
      <c r="G237" s="987">
        <v>225</v>
      </c>
      <c r="H237" s="844">
        <v>432.96</v>
      </c>
    </row>
    <row r="238" spans="1:8" s="184" customFormat="1" ht="20.100000000000001" customHeight="1">
      <c r="A238" s="1092" t="s">
        <v>2801</v>
      </c>
      <c r="B238" s="1016" t="s">
        <v>2802</v>
      </c>
      <c r="C238" s="987">
        <v>5</v>
      </c>
      <c r="D238" s="995">
        <v>11.88</v>
      </c>
      <c r="E238" s="987">
        <v>4</v>
      </c>
      <c r="F238" s="995">
        <v>11.88</v>
      </c>
      <c r="G238" s="987">
        <v>9</v>
      </c>
      <c r="H238" s="1048">
        <v>23.76</v>
      </c>
    </row>
    <row r="239" spans="1:8" s="184" customFormat="1" ht="20.100000000000001" customHeight="1">
      <c r="A239" s="1092" t="s">
        <v>2803</v>
      </c>
      <c r="B239" s="1016" t="s">
        <v>2804</v>
      </c>
      <c r="C239" s="987">
        <v>9</v>
      </c>
      <c r="D239" s="995">
        <v>15.839999999999998</v>
      </c>
      <c r="E239" s="987">
        <v>5</v>
      </c>
      <c r="F239" s="995">
        <v>26.4</v>
      </c>
      <c r="G239" s="987">
        <v>14</v>
      </c>
      <c r="H239" s="1048">
        <v>42.239999999999995</v>
      </c>
    </row>
    <row r="240" spans="1:8" s="184" customFormat="1" ht="20.100000000000001" customHeight="1">
      <c r="A240" s="1092"/>
      <c r="B240" s="1016"/>
      <c r="C240" s="987">
        <v>0</v>
      </c>
      <c r="D240" s="995"/>
      <c r="E240" s="987">
        <v>0</v>
      </c>
      <c r="F240" s="995"/>
      <c r="G240" s="987">
        <v>0</v>
      </c>
      <c r="H240" s="1048"/>
    </row>
    <row r="241" spans="1:11" s="184" customFormat="1" ht="20.100000000000001" customHeight="1">
      <c r="A241" s="1092"/>
      <c r="B241" s="1016"/>
      <c r="C241" s="987">
        <v>0</v>
      </c>
      <c r="D241" s="995"/>
      <c r="E241" s="987">
        <v>0</v>
      </c>
      <c r="F241" s="995"/>
      <c r="G241" s="987">
        <v>0</v>
      </c>
      <c r="H241" s="1048"/>
    </row>
    <row r="242" spans="1:11" s="184" customFormat="1" ht="20.100000000000001" customHeight="1">
      <c r="A242" s="1093" t="s">
        <v>3116</v>
      </c>
      <c r="B242" s="1093"/>
      <c r="C242" s="987">
        <v>1284</v>
      </c>
      <c r="D242" s="1071">
        <v>863</v>
      </c>
      <c r="E242" s="987">
        <v>799</v>
      </c>
      <c r="F242" s="1071">
        <v>599.28</v>
      </c>
      <c r="G242" s="987">
        <v>2083</v>
      </c>
      <c r="H242" s="988">
        <v>1462.28</v>
      </c>
    </row>
    <row r="243" spans="1:11" s="184" customFormat="1" ht="20.100000000000001" customHeight="1">
      <c r="A243" s="1094" t="s">
        <v>3113</v>
      </c>
      <c r="B243" s="1095"/>
      <c r="C243" s="987">
        <v>1291</v>
      </c>
      <c r="D243" s="1096">
        <v>863</v>
      </c>
      <c r="E243" s="987">
        <v>820</v>
      </c>
      <c r="F243" s="1096">
        <v>601</v>
      </c>
      <c r="G243" s="987">
        <v>2111</v>
      </c>
      <c r="H243" s="988">
        <v>1464</v>
      </c>
    </row>
    <row r="244" spans="1:11" s="184" customFormat="1" ht="20.100000000000001" customHeight="1">
      <c r="A244" s="1081" t="s">
        <v>3112</v>
      </c>
      <c r="B244" s="1074" t="s">
        <v>3108</v>
      </c>
      <c r="C244" s="987">
        <v>1291</v>
      </c>
      <c r="D244" s="1075">
        <v>863.28000000000009</v>
      </c>
      <c r="E244" s="987">
        <v>820</v>
      </c>
      <c r="F244" s="1075">
        <v>600.6</v>
      </c>
      <c r="G244" s="987">
        <v>2111</v>
      </c>
      <c r="H244" s="1048">
        <v>1463.88</v>
      </c>
    </row>
    <row r="245" spans="1:11" s="184" customFormat="1" ht="20.100000000000001" customHeight="1">
      <c r="A245" s="1081"/>
      <c r="B245" s="1074"/>
      <c r="C245" s="987">
        <v>0</v>
      </c>
      <c r="D245" s="1075"/>
      <c r="E245" s="987">
        <v>0</v>
      </c>
      <c r="F245" s="1075"/>
      <c r="G245" s="987">
        <v>0</v>
      </c>
      <c r="H245" s="1048"/>
    </row>
    <row r="246" spans="1:11" s="184" customFormat="1" ht="20.100000000000001" customHeight="1">
      <c r="A246" s="1097"/>
      <c r="B246" s="1098"/>
      <c r="C246" s="987">
        <v>0</v>
      </c>
      <c r="D246" s="1048"/>
      <c r="E246" s="987">
        <v>0</v>
      </c>
      <c r="F246" s="1048"/>
      <c r="G246" s="987">
        <v>0</v>
      </c>
      <c r="H246" s="1048"/>
    </row>
    <row r="247" spans="1:11" s="184" customFormat="1" ht="20.100000000000001" customHeight="1">
      <c r="A247" s="1099" t="s">
        <v>2805</v>
      </c>
      <c r="B247" s="1100"/>
      <c r="C247" s="987">
        <v>0</v>
      </c>
      <c r="D247" s="988"/>
      <c r="E247" s="987">
        <v>0</v>
      </c>
      <c r="F247" s="988"/>
      <c r="G247" s="987">
        <v>12</v>
      </c>
      <c r="H247" s="989">
        <v>2</v>
      </c>
    </row>
    <row r="248" spans="1:11" s="184" customFormat="1" ht="20.100000000000001" customHeight="1">
      <c r="A248" s="985" t="s">
        <v>2588</v>
      </c>
      <c r="B248" s="986"/>
      <c r="C248" s="987">
        <v>1858</v>
      </c>
      <c r="D248" s="988">
        <v>3091.4399999999996</v>
      </c>
      <c r="E248" s="987">
        <v>957</v>
      </c>
      <c r="F248" s="988">
        <v>1953.6</v>
      </c>
      <c r="G248" s="987">
        <v>2815</v>
      </c>
      <c r="H248" s="989">
        <v>5045.0399999999991</v>
      </c>
    </row>
    <row r="249" spans="1:11" s="184" customFormat="1" ht="20.100000000000001" customHeight="1">
      <c r="A249" s="1101" t="s">
        <v>2589</v>
      </c>
      <c r="B249" s="991"/>
      <c r="C249" s="987">
        <v>2970</v>
      </c>
      <c r="D249" s="992">
        <v>4478.5999999999995</v>
      </c>
      <c r="E249" s="987">
        <v>965</v>
      </c>
      <c r="F249" s="992">
        <v>2745</v>
      </c>
      <c r="G249" s="987">
        <v>3935</v>
      </c>
      <c r="H249" s="989">
        <v>7224</v>
      </c>
      <c r="J249" s="1287"/>
      <c r="K249" s="1287"/>
    </row>
    <row r="250" spans="1:11" s="184" customFormat="1" ht="20.100000000000001" customHeight="1">
      <c r="A250" s="1102">
        <v>56001001</v>
      </c>
      <c r="B250" s="1014" t="s">
        <v>2808</v>
      </c>
      <c r="C250" s="987">
        <v>178</v>
      </c>
      <c r="D250" s="1048">
        <v>15</v>
      </c>
      <c r="E250" s="987">
        <v>20</v>
      </c>
      <c r="F250" s="1048">
        <v>14.520000000000001</v>
      </c>
      <c r="G250" s="987">
        <v>198</v>
      </c>
      <c r="H250" s="844">
        <v>29.520000000000003</v>
      </c>
    </row>
    <row r="251" spans="1:11" s="184" customFormat="1" ht="20.100000000000001" customHeight="1">
      <c r="A251" s="1102">
        <v>56001002</v>
      </c>
      <c r="B251" s="1014" t="s">
        <v>2809</v>
      </c>
      <c r="C251" s="987">
        <v>239</v>
      </c>
      <c r="D251" s="1048">
        <v>15</v>
      </c>
      <c r="E251" s="987">
        <v>0</v>
      </c>
      <c r="F251" s="1048">
        <v>0</v>
      </c>
      <c r="G251" s="987">
        <v>239</v>
      </c>
      <c r="H251" s="844">
        <v>15</v>
      </c>
    </row>
    <row r="252" spans="1:11" s="184" customFormat="1" ht="20.100000000000001" customHeight="1">
      <c r="A252" s="1102">
        <v>56007001</v>
      </c>
      <c r="B252" s="1103" t="s">
        <v>2812</v>
      </c>
      <c r="C252" s="987">
        <v>73</v>
      </c>
      <c r="D252" s="1048">
        <v>67.319999999999993</v>
      </c>
      <c r="E252" s="987">
        <v>28</v>
      </c>
      <c r="F252" s="1048">
        <v>89.759999999999991</v>
      </c>
      <c r="G252" s="987">
        <v>101</v>
      </c>
      <c r="H252" s="844">
        <v>157.07999999999998</v>
      </c>
    </row>
    <row r="253" spans="1:11" s="186" customFormat="1" ht="20.100000000000001" customHeight="1">
      <c r="A253" s="1102" t="s">
        <v>7686</v>
      </c>
      <c r="B253" s="1014" t="s">
        <v>7687</v>
      </c>
      <c r="C253" s="987">
        <v>5</v>
      </c>
      <c r="D253" s="1048"/>
      <c r="E253" s="987">
        <v>0</v>
      </c>
      <c r="F253" s="1048"/>
      <c r="G253" s="987">
        <v>5</v>
      </c>
      <c r="H253" s="844">
        <v>0</v>
      </c>
    </row>
    <row r="254" spans="1:11" s="187" customFormat="1" ht="20.100000000000001" customHeight="1">
      <c r="A254" s="1102">
        <v>56016051</v>
      </c>
      <c r="B254" s="1104" t="s">
        <v>2894</v>
      </c>
      <c r="C254" s="987">
        <v>5</v>
      </c>
      <c r="D254" s="1048">
        <v>3</v>
      </c>
      <c r="E254" s="987">
        <v>0</v>
      </c>
      <c r="F254" s="1048">
        <v>2.6400000000000006</v>
      </c>
      <c r="G254" s="987">
        <v>5</v>
      </c>
      <c r="H254" s="844">
        <v>5.6400000000000006</v>
      </c>
    </row>
    <row r="255" spans="1:11" s="185" customFormat="1" ht="20.100000000000001" customHeight="1">
      <c r="A255" s="1102">
        <v>56016052</v>
      </c>
      <c r="B255" s="1014" t="s">
        <v>7688</v>
      </c>
      <c r="C255" s="987">
        <v>10</v>
      </c>
      <c r="D255" s="1048"/>
      <c r="E255" s="987">
        <v>0</v>
      </c>
      <c r="F255" s="1048"/>
      <c r="G255" s="987">
        <v>10</v>
      </c>
      <c r="H255" s="844">
        <v>0</v>
      </c>
    </row>
    <row r="256" spans="1:11" s="184" customFormat="1" ht="20.100000000000001" customHeight="1">
      <c r="A256" s="1102">
        <v>56022001</v>
      </c>
      <c r="B256" s="1014" t="s">
        <v>2817</v>
      </c>
      <c r="C256" s="987">
        <v>4</v>
      </c>
      <c r="D256" s="1048">
        <v>5.2800000000000011</v>
      </c>
      <c r="E256" s="987">
        <v>0</v>
      </c>
      <c r="F256" s="1048">
        <v>0</v>
      </c>
      <c r="G256" s="987">
        <v>4</v>
      </c>
      <c r="H256" s="844">
        <v>5.2800000000000011</v>
      </c>
    </row>
    <row r="257" spans="1:8" s="185" customFormat="1" ht="20.100000000000001" customHeight="1">
      <c r="A257" s="1102">
        <v>56022002</v>
      </c>
      <c r="B257" s="1014" t="s">
        <v>2821</v>
      </c>
      <c r="C257" s="987">
        <v>2</v>
      </c>
      <c r="D257" s="1105">
        <v>1</v>
      </c>
      <c r="E257" s="987">
        <v>0</v>
      </c>
      <c r="F257" s="1048">
        <v>0</v>
      </c>
      <c r="G257" s="987">
        <v>2</v>
      </c>
      <c r="H257" s="844">
        <v>1</v>
      </c>
    </row>
    <row r="258" spans="1:8" s="184" customFormat="1" ht="20.100000000000001" customHeight="1">
      <c r="A258" s="1102">
        <v>56022011</v>
      </c>
      <c r="B258" s="1014" t="s">
        <v>2820</v>
      </c>
      <c r="C258" s="987">
        <v>19</v>
      </c>
      <c r="D258" s="1048">
        <v>26</v>
      </c>
      <c r="E258" s="987">
        <v>0</v>
      </c>
      <c r="F258" s="1048">
        <v>0</v>
      </c>
      <c r="G258" s="987">
        <v>19</v>
      </c>
      <c r="H258" s="844">
        <v>26</v>
      </c>
    </row>
    <row r="259" spans="1:8" s="184" customFormat="1" ht="20.100000000000001" customHeight="1">
      <c r="A259" s="1102">
        <v>56028001</v>
      </c>
      <c r="B259" s="190" t="s">
        <v>2824</v>
      </c>
      <c r="C259" s="987">
        <v>1</v>
      </c>
      <c r="D259" s="1048">
        <v>0</v>
      </c>
      <c r="E259" s="987">
        <v>0</v>
      </c>
      <c r="F259" s="1048">
        <v>1</v>
      </c>
      <c r="G259" s="987">
        <v>1</v>
      </c>
      <c r="H259" s="844">
        <v>1</v>
      </c>
    </row>
    <row r="260" spans="1:8" s="184" customFormat="1" ht="20.100000000000001" customHeight="1">
      <c r="A260" s="1102">
        <v>56028011</v>
      </c>
      <c r="B260" s="1106" t="s">
        <v>2827</v>
      </c>
      <c r="C260" s="987">
        <v>16</v>
      </c>
      <c r="D260" s="1048">
        <v>29.040000000000003</v>
      </c>
      <c r="E260" s="987">
        <v>0</v>
      </c>
      <c r="F260" s="1048">
        <v>1.3200000000000003</v>
      </c>
      <c r="G260" s="987">
        <v>16</v>
      </c>
      <c r="H260" s="844">
        <v>30.360000000000003</v>
      </c>
    </row>
    <row r="261" spans="1:8" s="184" customFormat="1" ht="20.100000000000001" customHeight="1">
      <c r="A261" s="1107">
        <v>56028012</v>
      </c>
      <c r="B261" s="998" t="s">
        <v>2828</v>
      </c>
      <c r="C261" s="987">
        <v>35</v>
      </c>
      <c r="D261" s="1048">
        <v>29</v>
      </c>
      <c r="E261" s="987">
        <v>0</v>
      </c>
      <c r="F261" s="1048">
        <v>0</v>
      </c>
      <c r="G261" s="987">
        <v>35</v>
      </c>
      <c r="H261" s="844">
        <v>29</v>
      </c>
    </row>
    <row r="262" spans="1:8" s="184" customFormat="1" ht="20.100000000000001" customHeight="1">
      <c r="A262" s="1102">
        <v>56301001</v>
      </c>
      <c r="B262" s="1106" t="s">
        <v>2843</v>
      </c>
      <c r="C262" s="987">
        <v>46</v>
      </c>
      <c r="D262" s="1048">
        <v>3.9599999999999995</v>
      </c>
      <c r="E262" s="987">
        <v>0</v>
      </c>
      <c r="F262" s="1048">
        <v>0</v>
      </c>
      <c r="G262" s="987">
        <v>46</v>
      </c>
      <c r="H262" s="844">
        <v>3.9599999999999995</v>
      </c>
    </row>
    <row r="263" spans="1:8" s="184" customFormat="1" ht="20.100000000000001" customHeight="1">
      <c r="A263" s="1107">
        <v>56301002</v>
      </c>
      <c r="B263" s="191" t="s">
        <v>2847</v>
      </c>
      <c r="C263" s="987">
        <v>172</v>
      </c>
      <c r="D263" s="1048">
        <v>205</v>
      </c>
      <c r="E263" s="987">
        <v>0</v>
      </c>
      <c r="F263" s="1048">
        <v>96</v>
      </c>
      <c r="G263" s="987">
        <v>172</v>
      </c>
      <c r="H263" s="844">
        <v>301</v>
      </c>
    </row>
    <row r="264" spans="1:8" s="184" customFormat="1" ht="20.100000000000001" customHeight="1">
      <c r="A264" s="1102">
        <v>56307001</v>
      </c>
      <c r="B264" s="1106" t="s">
        <v>2846</v>
      </c>
      <c r="C264" s="987">
        <v>141</v>
      </c>
      <c r="D264" s="1048">
        <v>204.6</v>
      </c>
      <c r="E264" s="987">
        <v>16</v>
      </c>
      <c r="F264" s="1048">
        <v>96.36</v>
      </c>
      <c r="G264" s="987">
        <v>157</v>
      </c>
      <c r="H264" s="844">
        <v>300.95999999999998</v>
      </c>
    </row>
    <row r="265" spans="1:8" s="184" customFormat="1" ht="20.100000000000001" customHeight="1">
      <c r="A265" s="1102">
        <v>56401003</v>
      </c>
      <c r="B265" s="1106" t="s">
        <v>2889</v>
      </c>
      <c r="C265" s="987">
        <v>160</v>
      </c>
      <c r="D265" s="1048">
        <v>225.72000000000003</v>
      </c>
      <c r="E265" s="987">
        <v>24</v>
      </c>
      <c r="F265" s="1048">
        <v>58.080000000000005</v>
      </c>
      <c r="G265" s="987">
        <v>184</v>
      </c>
      <c r="H265" s="844">
        <v>283.8</v>
      </c>
    </row>
    <row r="266" spans="1:8" s="184" customFormat="1" ht="20.100000000000001" customHeight="1">
      <c r="A266" s="1107">
        <v>56401004</v>
      </c>
      <c r="B266" s="998" t="s">
        <v>2890</v>
      </c>
      <c r="C266" s="987">
        <v>3</v>
      </c>
      <c r="D266" s="1048">
        <v>7</v>
      </c>
      <c r="E266" s="987">
        <v>1</v>
      </c>
      <c r="F266" s="1048">
        <v>11.88</v>
      </c>
      <c r="G266" s="987">
        <v>4</v>
      </c>
      <c r="H266" s="844">
        <v>18.880000000000003</v>
      </c>
    </row>
    <row r="267" spans="1:8" s="184" customFormat="1" ht="20.100000000000001" customHeight="1">
      <c r="A267" s="1102">
        <v>56501001</v>
      </c>
      <c r="B267" s="1108" t="s">
        <v>2856</v>
      </c>
      <c r="C267" s="987">
        <v>50</v>
      </c>
      <c r="D267" s="1048">
        <v>10.560000000000002</v>
      </c>
      <c r="E267" s="987">
        <v>0</v>
      </c>
      <c r="F267" s="1048">
        <v>0</v>
      </c>
      <c r="G267" s="987">
        <v>50</v>
      </c>
      <c r="H267" s="844">
        <v>10.560000000000002</v>
      </c>
    </row>
    <row r="268" spans="1:8" s="184" customFormat="1" ht="20.100000000000001" customHeight="1">
      <c r="A268" s="1102">
        <v>56501002</v>
      </c>
      <c r="B268" s="1106" t="s">
        <v>2860</v>
      </c>
      <c r="C268" s="987">
        <v>492</v>
      </c>
      <c r="D268" s="1048">
        <v>931</v>
      </c>
      <c r="E268" s="987">
        <v>0</v>
      </c>
      <c r="F268" s="1048">
        <v>513</v>
      </c>
      <c r="G268" s="987">
        <v>492</v>
      </c>
      <c r="H268" s="844">
        <v>1444</v>
      </c>
    </row>
    <row r="269" spans="1:8" s="184" customFormat="1" ht="20.100000000000001" customHeight="1">
      <c r="A269" s="1102">
        <v>56507001</v>
      </c>
      <c r="B269" s="1014" t="s">
        <v>2859</v>
      </c>
      <c r="C269" s="987">
        <v>546</v>
      </c>
      <c r="D269" s="1048">
        <v>930.6</v>
      </c>
      <c r="E269" s="987">
        <v>59</v>
      </c>
      <c r="F269" s="1048">
        <v>513.4799999999999</v>
      </c>
      <c r="G269" s="987">
        <v>605</v>
      </c>
      <c r="H269" s="844">
        <v>1444.08</v>
      </c>
    </row>
    <row r="270" spans="1:8" s="184" customFormat="1" ht="20.100000000000001" customHeight="1">
      <c r="A270" s="1102">
        <v>56549011</v>
      </c>
      <c r="B270" s="1014" t="s">
        <v>2852</v>
      </c>
      <c r="C270" s="987">
        <v>9</v>
      </c>
      <c r="D270" s="1048">
        <v>6</v>
      </c>
      <c r="E270" s="987">
        <v>1</v>
      </c>
      <c r="F270" s="1048">
        <v>3.9599999999999995</v>
      </c>
      <c r="G270" s="987">
        <v>10</v>
      </c>
      <c r="H270" s="844">
        <v>9.9599999999999991</v>
      </c>
    </row>
    <row r="271" spans="1:8" s="184" customFormat="1" ht="20.100000000000001" customHeight="1">
      <c r="A271" s="1102">
        <v>56549012</v>
      </c>
      <c r="B271" s="1014" t="s">
        <v>2853</v>
      </c>
      <c r="C271" s="987">
        <v>7</v>
      </c>
      <c r="D271" s="1048">
        <v>3</v>
      </c>
      <c r="E271" s="987">
        <v>0</v>
      </c>
      <c r="F271" s="1048">
        <v>4</v>
      </c>
      <c r="G271" s="987">
        <v>7</v>
      </c>
      <c r="H271" s="844">
        <v>7</v>
      </c>
    </row>
    <row r="272" spans="1:8" s="184" customFormat="1" ht="20.100000000000001" customHeight="1">
      <c r="A272" s="1102">
        <v>56625002</v>
      </c>
      <c r="B272" s="1014" t="s">
        <v>2891</v>
      </c>
      <c r="C272" s="987">
        <v>0</v>
      </c>
      <c r="D272" s="1048">
        <v>3</v>
      </c>
      <c r="E272" s="987">
        <v>0</v>
      </c>
      <c r="F272" s="1048">
        <v>0</v>
      </c>
      <c r="G272" s="987">
        <v>0</v>
      </c>
      <c r="H272" s="844">
        <v>3</v>
      </c>
    </row>
    <row r="273" spans="1:8" s="184" customFormat="1" ht="20.100000000000001" customHeight="1">
      <c r="A273" s="1102">
        <v>56625003</v>
      </c>
      <c r="B273" s="1014" t="s">
        <v>2892</v>
      </c>
      <c r="C273" s="987">
        <v>4</v>
      </c>
      <c r="D273" s="1048">
        <v>19.8</v>
      </c>
      <c r="E273" s="987">
        <v>3</v>
      </c>
      <c r="F273" s="1048">
        <v>1.3200000000000003</v>
      </c>
      <c r="G273" s="987">
        <v>7</v>
      </c>
      <c r="H273" s="844">
        <v>21.12</v>
      </c>
    </row>
    <row r="274" spans="1:8" s="184" customFormat="1" ht="20.100000000000001" customHeight="1">
      <c r="A274" s="1102">
        <v>56625004</v>
      </c>
      <c r="B274" s="1014" t="s">
        <v>2893</v>
      </c>
      <c r="C274" s="987">
        <v>0</v>
      </c>
      <c r="D274" s="1048">
        <v>0</v>
      </c>
      <c r="E274" s="987">
        <v>0</v>
      </c>
      <c r="F274" s="1048">
        <v>1.3200000000000003</v>
      </c>
      <c r="G274" s="987">
        <v>0</v>
      </c>
      <c r="H274" s="844">
        <v>1.3200000000000003</v>
      </c>
    </row>
    <row r="275" spans="1:8" s="184" customFormat="1" ht="20.100000000000001" customHeight="1">
      <c r="A275" s="1102">
        <v>57350001</v>
      </c>
      <c r="B275" s="1014" t="s">
        <v>2863</v>
      </c>
      <c r="C275" s="987">
        <v>20</v>
      </c>
      <c r="D275" s="1048">
        <v>21.120000000000005</v>
      </c>
      <c r="E275" s="987">
        <v>5</v>
      </c>
      <c r="F275" s="1048">
        <v>25.08</v>
      </c>
      <c r="G275" s="987">
        <v>25</v>
      </c>
      <c r="H275" s="844">
        <v>46.2</v>
      </c>
    </row>
    <row r="276" spans="1:8" s="184" customFormat="1" ht="20.100000000000001" customHeight="1">
      <c r="A276" s="1102">
        <v>57350002</v>
      </c>
      <c r="B276" s="1014" t="s">
        <v>2864</v>
      </c>
      <c r="C276" s="987">
        <v>17</v>
      </c>
      <c r="D276" s="1048">
        <v>21</v>
      </c>
      <c r="E276" s="987">
        <v>0</v>
      </c>
      <c r="F276" s="1048">
        <v>25</v>
      </c>
      <c r="G276" s="987">
        <v>17</v>
      </c>
      <c r="H276" s="844">
        <v>46</v>
      </c>
    </row>
    <row r="277" spans="1:8" s="184" customFormat="1" ht="20.100000000000001" customHeight="1">
      <c r="A277" s="1102">
        <v>57350011</v>
      </c>
      <c r="B277" s="1014" t="s">
        <v>2867</v>
      </c>
      <c r="C277" s="987">
        <v>1</v>
      </c>
      <c r="D277" s="1048">
        <v>0</v>
      </c>
      <c r="E277" s="987">
        <v>0</v>
      </c>
      <c r="F277" s="1048">
        <v>1</v>
      </c>
      <c r="G277" s="987">
        <v>1</v>
      </c>
      <c r="H277" s="844">
        <v>1</v>
      </c>
    </row>
    <row r="278" spans="1:8" s="187" customFormat="1" ht="20.100000000000001" customHeight="1">
      <c r="A278" s="1109">
        <v>57350012</v>
      </c>
      <c r="B278" s="191" t="s">
        <v>2868</v>
      </c>
      <c r="C278" s="987">
        <v>1</v>
      </c>
      <c r="D278" s="1048">
        <v>1</v>
      </c>
      <c r="E278" s="987">
        <v>0</v>
      </c>
      <c r="F278" s="1048">
        <v>0</v>
      </c>
      <c r="G278" s="987">
        <v>1</v>
      </c>
      <c r="H278" s="844">
        <v>1</v>
      </c>
    </row>
    <row r="279" spans="1:8" s="185" customFormat="1" ht="20.100000000000001" customHeight="1">
      <c r="A279" s="1102">
        <v>57350021</v>
      </c>
      <c r="B279" s="1106" t="s">
        <v>2871</v>
      </c>
      <c r="C279" s="987">
        <v>138</v>
      </c>
      <c r="D279" s="1048">
        <v>145</v>
      </c>
      <c r="E279" s="987">
        <v>13</v>
      </c>
      <c r="F279" s="1048">
        <v>117.48000000000002</v>
      </c>
      <c r="G279" s="987">
        <v>151</v>
      </c>
      <c r="H279" s="844">
        <v>262.48</v>
      </c>
    </row>
    <row r="280" spans="1:8" s="184" customFormat="1" ht="20.100000000000001" customHeight="1">
      <c r="A280" s="1102">
        <v>57350022</v>
      </c>
      <c r="B280" s="1014" t="s">
        <v>2872</v>
      </c>
      <c r="C280" s="987">
        <v>128</v>
      </c>
      <c r="D280" s="1048">
        <v>145</v>
      </c>
      <c r="E280" s="987">
        <v>0</v>
      </c>
      <c r="F280" s="1048">
        <v>117</v>
      </c>
      <c r="G280" s="987">
        <v>128</v>
      </c>
      <c r="H280" s="844">
        <v>262</v>
      </c>
    </row>
    <row r="281" spans="1:8" s="184" customFormat="1" ht="20.100000000000001" customHeight="1">
      <c r="A281" s="1102">
        <v>57350031</v>
      </c>
      <c r="B281" s="1014" t="s">
        <v>2875</v>
      </c>
      <c r="C281" s="987">
        <v>5</v>
      </c>
      <c r="D281" s="1048">
        <v>7.919999999999999</v>
      </c>
      <c r="E281" s="987">
        <v>2</v>
      </c>
      <c r="F281" s="1048">
        <v>21.120000000000005</v>
      </c>
      <c r="G281" s="987">
        <v>7</v>
      </c>
      <c r="H281" s="844">
        <v>29.040000000000003</v>
      </c>
    </row>
    <row r="282" spans="1:8" s="185" customFormat="1" ht="20.100000000000001" customHeight="1">
      <c r="A282" s="1102">
        <v>57350032</v>
      </c>
      <c r="B282" s="1014" t="s">
        <v>2876</v>
      </c>
      <c r="C282" s="987">
        <v>5</v>
      </c>
      <c r="D282" s="1048">
        <v>8</v>
      </c>
      <c r="E282" s="987">
        <v>0</v>
      </c>
      <c r="F282" s="1048">
        <v>21</v>
      </c>
      <c r="G282" s="987">
        <v>5</v>
      </c>
      <c r="H282" s="844">
        <v>29</v>
      </c>
    </row>
    <row r="283" spans="1:8" s="185" customFormat="1" ht="20.100000000000001" customHeight="1">
      <c r="A283" s="1102">
        <v>57350061</v>
      </c>
      <c r="B283" s="1014" t="s">
        <v>2881</v>
      </c>
      <c r="C283" s="987">
        <v>0</v>
      </c>
      <c r="D283" s="1048">
        <v>3.9599999999999995</v>
      </c>
      <c r="E283" s="987">
        <v>0</v>
      </c>
      <c r="F283" s="1048">
        <v>0</v>
      </c>
      <c r="G283" s="987">
        <v>0</v>
      </c>
      <c r="H283" s="844">
        <v>3.9599999999999995</v>
      </c>
    </row>
    <row r="284" spans="1:8" s="184" customFormat="1" ht="20.100000000000001" customHeight="1">
      <c r="A284" s="1102">
        <v>57350062</v>
      </c>
      <c r="B284" s="1014" t="s">
        <v>2882</v>
      </c>
      <c r="C284" s="987">
        <v>0</v>
      </c>
      <c r="D284" s="1048">
        <v>1</v>
      </c>
      <c r="E284" s="987">
        <v>0</v>
      </c>
      <c r="F284" s="1048">
        <v>0</v>
      </c>
      <c r="G284" s="987">
        <v>0</v>
      </c>
      <c r="H284" s="844">
        <v>1</v>
      </c>
    </row>
    <row r="285" spans="1:8" s="185" customFormat="1" ht="20.100000000000001" customHeight="1">
      <c r="A285" s="1102">
        <v>57350071</v>
      </c>
      <c r="B285" s="1014" t="s">
        <v>2885</v>
      </c>
      <c r="C285" s="987">
        <v>5</v>
      </c>
      <c r="D285" s="1048">
        <v>3.9599999999999995</v>
      </c>
      <c r="E285" s="987">
        <v>0</v>
      </c>
      <c r="F285" s="1048">
        <v>3.9599999999999995</v>
      </c>
      <c r="G285" s="987">
        <v>5</v>
      </c>
      <c r="H285" s="844">
        <v>7.919999999999999</v>
      </c>
    </row>
    <row r="286" spans="1:8" s="184" customFormat="1" ht="20.100000000000001" customHeight="1">
      <c r="A286" s="1102">
        <v>57350072</v>
      </c>
      <c r="B286" s="1014" t="s">
        <v>2886</v>
      </c>
      <c r="C286" s="987">
        <v>0</v>
      </c>
      <c r="D286" s="1048">
        <v>1</v>
      </c>
      <c r="E286" s="987">
        <v>0</v>
      </c>
      <c r="F286" s="1048">
        <v>0</v>
      </c>
      <c r="G286" s="987">
        <v>0</v>
      </c>
      <c r="H286" s="844">
        <v>1</v>
      </c>
    </row>
    <row r="287" spans="1:8" s="184" customFormat="1" ht="20.100000000000001" customHeight="1">
      <c r="A287" s="1102">
        <v>58506002</v>
      </c>
      <c r="B287" s="1014" t="s">
        <v>7689</v>
      </c>
      <c r="C287" s="987">
        <v>1</v>
      </c>
      <c r="D287" s="1048"/>
      <c r="E287" s="987">
        <v>0</v>
      </c>
      <c r="F287" s="1048"/>
      <c r="G287" s="987">
        <v>1</v>
      </c>
      <c r="H287" s="844">
        <v>0</v>
      </c>
    </row>
    <row r="288" spans="1:8" s="184" customFormat="1" ht="20.100000000000001" customHeight="1">
      <c r="A288" s="1102" t="s">
        <v>2806</v>
      </c>
      <c r="B288" s="1014" t="s">
        <v>2807</v>
      </c>
      <c r="C288" s="987">
        <v>35</v>
      </c>
      <c r="D288" s="1048">
        <v>343.2</v>
      </c>
      <c r="E288" s="987">
        <v>106</v>
      </c>
      <c r="F288" s="1048">
        <v>181</v>
      </c>
      <c r="G288" s="987">
        <v>141</v>
      </c>
      <c r="H288" s="844">
        <v>524.20000000000005</v>
      </c>
    </row>
    <row r="289" spans="1:8" s="184" customFormat="1" ht="20.100000000000001" customHeight="1">
      <c r="A289" s="1107" t="s">
        <v>2810</v>
      </c>
      <c r="B289" s="998" t="s">
        <v>2811</v>
      </c>
      <c r="C289" s="987">
        <v>0</v>
      </c>
      <c r="D289" s="1110">
        <v>0</v>
      </c>
      <c r="E289" s="987">
        <v>54</v>
      </c>
      <c r="F289" s="1048">
        <v>1</v>
      </c>
      <c r="G289" s="987">
        <v>54</v>
      </c>
      <c r="H289" s="844">
        <v>1</v>
      </c>
    </row>
    <row r="290" spans="1:8" s="184" customFormat="1" ht="20.100000000000001" customHeight="1">
      <c r="A290" s="1102" t="s">
        <v>2813</v>
      </c>
      <c r="B290" s="1108" t="s">
        <v>2814</v>
      </c>
      <c r="C290" s="987">
        <v>2</v>
      </c>
      <c r="D290" s="1048">
        <v>9.2399999999999984</v>
      </c>
      <c r="E290" s="987">
        <v>2</v>
      </c>
      <c r="F290" s="1048">
        <v>2.6400000000000006</v>
      </c>
      <c r="G290" s="987">
        <v>4</v>
      </c>
      <c r="H290" s="844">
        <v>11.879999999999999</v>
      </c>
    </row>
    <row r="291" spans="1:8" s="184" customFormat="1" ht="20.100000000000001" customHeight="1">
      <c r="A291" s="1102" t="s">
        <v>2815</v>
      </c>
      <c r="B291" s="1106" t="s">
        <v>2816</v>
      </c>
      <c r="C291" s="987">
        <v>0</v>
      </c>
      <c r="D291" s="1048">
        <v>1.3200000000000003</v>
      </c>
      <c r="E291" s="987">
        <v>0</v>
      </c>
      <c r="F291" s="1048">
        <v>0</v>
      </c>
      <c r="G291" s="987">
        <v>0</v>
      </c>
      <c r="H291" s="844">
        <v>1.3200000000000003</v>
      </c>
    </row>
    <row r="292" spans="1:8" s="184" customFormat="1" ht="20.100000000000001" customHeight="1">
      <c r="A292" s="1102" t="s">
        <v>2818</v>
      </c>
      <c r="B292" s="1014" t="s">
        <v>2819</v>
      </c>
      <c r="C292" s="987">
        <v>2</v>
      </c>
      <c r="D292" s="1048">
        <v>26</v>
      </c>
      <c r="E292" s="987">
        <v>4</v>
      </c>
      <c r="F292" s="1048">
        <v>1.3200000000000003</v>
      </c>
      <c r="G292" s="987">
        <v>6</v>
      </c>
      <c r="H292" s="844">
        <v>27.32</v>
      </c>
    </row>
    <row r="293" spans="1:8" s="184" customFormat="1" ht="20.100000000000001" customHeight="1">
      <c r="A293" s="1102" t="s">
        <v>2825</v>
      </c>
      <c r="B293" s="1106" t="s">
        <v>2826</v>
      </c>
      <c r="C293" s="987">
        <v>0</v>
      </c>
      <c r="D293" s="1048">
        <v>0</v>
      </c>
      <c r="E293" s="987">
        <v>0</v>
      </c>
      <c r="F293" s="1048">
        <v>1</v>
      </c>
      <c r="G293" s="987">
        <v>0</v>
      </c>
      <c r="H293" s="844">
        <v>1</v>
      </c>
    </row>
    <row r="294" spans="1:8" s="184" customFormat="1" ht="20.100000000000001" customHeight="1">
      <c r="A294" s="1102" t="s">
        <v>2822</v>
      </c>
      <c r="B294" s="192" t="s">
        <v>2823</v>
      </c>
      <c r="C294" s="987">
        <v>0</v>
      </c>
      <c r="D294" s="1048">
        <v>0</v>
      </c>
      <c r="E294" s="987">
        <v>3</v>
      </c>
      <c r="F294" s="1048">
        <v>1</v>
      </c>
      <c r="G294" s="987">
        <v>3</v>
      </c>
      <c r="H294" s="844">
        <v>1</v>
      </c>
    </row>
    <row r="295" spans="1:8" s="184" customFormat="1" ht="20.100000000000001" customHeight="1">
      <c r="A295" s="1102" t="s">
        <v>2831</v>
      </c>
      <c r="B295" s="1014" t="s">
        <v>2832</v>
      </c>
      <c r="C295" s="987">
        <v>35</v>
      </c>
      <c r="D295" s="1048">
        <v>33</v>
      </c>
      <c r="E295" s="987">
        <v>27</v>
      </c>
      <c r="F295" s="1048">
        <v>35.640000000000008</v>
      </c>
      <c r="G295" s="987">
        <v>62</v>
      </c>
      <c r="H295" s="844">
        <v>68.640000000000015</v>
      </c>
    </row>
    <row r="296" spans="1:8" s="184" customFormat="1" ht="20.100000000000001" customHeight="1">
      <c r="A296" s="1102" t="s">
        <v>2833</v>
      </c>
      <c r="B296" s="1106" t="s">
        <v>2834</v>
      </c>
      <c r="C296" s="987">
        <v>4</v>
      </c>
      <c r="D296" s="1048">
        <v>3</v>
      </c>
      <c r="E296" s="987">
        <v>1</v>
      </c>
      <c r="F296" s="1048">
        <v>2.6400000000000006</v>
      </c>
      <c r="G296" s="987">
        <v>5</v>
      </c>
      <c r="H296" s="844">
        <v>5.6400000000000006</v>
      </c>
    </row>
    <row r="297" spans="1:8" s="184" customFormat="1" ht="20.100000000000001" customHeight="1">
      <c r="A297" s="1102" t="s">
        <v>2835</v>
      </c>
      <c r="B297" s="192" t="s">
        <v>2836</v>
      </c>
      <c r="C297" s="987">
        <v>1</v>
      </c>
      <c r="D297" s="1048">
        <v>1.3200000000000003</v>
      </c>
      <c r="E297" s="987">
        <v>3</v>
      </c>
      <c r="F297" s="1048">
        <v>0</v>
      </c>
      <c r="G297" s="987">
        <v>4</v>
      </c>
      <c r="H297" s="844">
        <v>1.3200000000000003</v>
      </c>
    </row>
    <row r="298" spans="1:8" s="184" customFormat="1" ht="20.100000000000001" customHeight="1">
      <c r="A298" s="1102" t="s">
        <v>2837</v>
      </c>
      <c r="B298" s="1014" t="s">
        <v>2838</v>
      </c>
      <c r="C298" s="987">
        <v>6</v>
      </c>
      <c r="D298" s="1048">
        <v>17.16</v>
      </c>
      <c r="E298" s="987">
        <v>5</v>
      </c>
      <c r="F298" s="1048">
        <v>2.6400000000000006</v>
      </c>
      <c r="G298" s="987">
        <v>11</v>
      </c>
      <c r="H298" s="844">
        <v>19.8</v>
      </c>
    </row>
    <row r="299" spans="1:8" s="184" customFormat="1" ht="20.100000000000001" customHeight="1">
      <c r="A299" s="1102" t="s">
        <v>2839</v>
      </c>
      <c r="B299" s="1106" t="s">
        <v>2840</v>
      </c>
      <c r="C299" s="987">
        <v>0</v>
      </c>
      <c r="D299" s="1048">
        <v>5</v>
      </c>
      <c r="E299" s="987">
        <v>3</v>
      </c>
      <c r="F299" s="1048">
        <v>1.3200000000000003</v>
      </c>
      <c r="G299" s="987">
        <v>3</v>
      </c>
      <c r="H299" s="844">
        <v>6.32</v>
      </c>
    </row>
    <row r="300" spans="1:8" s="184" customFormat="1" ht="20.100000000000001" customHeight="1">
      <c r="A300" s="1102" t="s">
        <v>2841</v>
      </c>
      <c r="B300" s="1106" t="s">
        <v>2842</v>
      </c>
      <c r="C300" s="987">
        <v>17</v>
      </c>
      <c r="D300" s="1048">
        <v>333.96000000000004</v>
      </c>
      <c r="E300" s="987">
        <v>27</v>
      </c>
      <c r="F300" s="1048">
        <v>422.4</v>
      </c>
      <c r="G300" s="987">
        <v>44</v>
      </c>
      <c r="H300" s="844">
        <v>756.36</v>
      </c>
    </row>
    <row r="301" spans="1:8" s="184" customFormat="1" ht="20.100000000000001" customHeight="1">
      <c r="A301" s="1102" t="s">
        <v>2887</v>
      </c>
      <c r="B301" s="1014" t="s">
        <v>2888</v>
      </c>
      <c r="C301" s="987">
        <v>12</v>
      </c>
      <c r="D301" s="1048">
        <v>21.120000000000005</v>
      </c>
      <c r="E301" s="987">
        <v>10</v>
      </c>
      <c r="F301" s="1048">
        <v>25.08</v>
      </c>
      <c r="G301" s="987">
        <v>22</v>
      </c>
      <c r="H301" s="844">
        <v>46.2</v>
      </c>
    </row>
    <row r="302" spans="1:8" s="184" customFormat="1" ht="20.100000000000001" customHeight="1">
      <c r="A302" s="1102" t="s">
        <v>2844</v>
      </c>
      <c r="B302" s="1014" t="s">
        <v>2845</v>
      </c>
      <c r="C302" s="987">
        <v>0</v>
      </c>
      <c r="D302" s="1048">
        <v>0</v>
      </c>
      <c r="E302" s="987">
        <v>48</v>
      </c>
      <c r="F302" s="1048">
        <v>1</v>
      </c>
      <c r="G302" s="987">
        <v>48</v>
      </c>
      <c r="H302" s="844">
        <v>1</v>
      </c>
    </row>
    <row r="303" spans="1:8" s="184" customFormat="1" ht="20.100000000000001" customHeight="1">
      <c r="A303" s="1102" t="s">
        <v>2829</v>
      </c>
      <c r="B303" s="1106" t="s">
        <v>2830</v>
      </c>
      <c r="C303" s="987">
        <v>22</v>
      </c>
      <c r="D303" s="1048">
        <v>35.640000000000008</v>
      </c>
      <c r="E303" s="987">
        <v>19</v>
      </c>
      <c r="F303" s="1048">
        <v>18.479999999999997</v>
      </c>
      <c r="G303" s="987">
        <v>41</v>
      </c>
      <c r="H303" s="844">
        <v>54.120000000000005</v>
      </c>
    </row>
    <row r="304" spans="1:8" s="184" customFormat="1" ht="20.100000000000001" customHeight="1">
      <c r="A304" s="1102" t="s">
        <v>2854</v>
      </c>
      <c r="B304" s="1106" t="s">
        <v>2855</v>
      </c>
      <c r="C304" s="987">
        <v>20</v>
      </c>
      <c r="D304" s="1048">
        <v>166</v>
      </c>
      <c r="E304" s="987">
        <v>38</v>
      </c>
      <c r="F304" s="1048">
        <v>108.24</v>
      </c>
      <c r="G304" s="987">
        <v>58</v>
      </c>
      <c r="H304" s="844">
        <v>274.24</v>
      </c>
    </row>
    <row r="305" spans="1:8" s="184" customFormat="1" ht="20.100000000000001" customHeight="1">
      <c r="A305" s="1107" t="s">
        <v>2857</v>
      </c>
      <c r="B305" s="998" t="s">
        <v>2858</v>
      </c>
      <c r="C305" s="987">
        <v>0</v>
      </c>
      <c r="D305" s="1048">
        <v>1.3200000000000003</v>
      </c>
      <c r="E305" s="987">
        <v>235</v>
      </c>
      <c r="F305" s="1048">
        <v>0</v>
      </c>
      <c r="G305" s="987">
        <v>235</v>
      </c>
      <c r="H305" s="844">
        <v>1.3200000000000003</v>
      </c>
    </row>
    <row r="306" spans="1:8" s="184" customFormat="1" ht="20.100000000000001" customHeight="1">
      <c r="A306" s="1102" t="s">
        <v>2850</v>
      </c>
      <c r="B306" s="1108" t="s">
        <v>2851</v>
      </c>
      <c r="C306" s="987">
        <v>0</v>
      </c>
      <c r="D306" s="1048">
        <v>0</v>
      </c>
      <c r="E306" s="987">
        <v>1</v>
      </c>
      <c r="F306" s="1048">
        <v>1</v>
      </c>
      <c r="G306" s="987">
        <v>1</v>
      </c>
      <c r="H306" s="844">
        <v>1</v>
      </c>
    </row>
    <row r="307" spans="1:8" s="184" customFormat="1" ht="20.100000000000001" customHeight="1">
      <c r="A307" s="1102" t="s">
        <v>2848</v>
      </c>
      <c r="B307" s="1106" t="s">
        <v>2849</v>
      </c>
      <c r="C307" s="987">
        <v>253</v>
      </c>
      <c r="D307" s="1048">
        <v>347.16</v>
      </c>
      <c r="E307" s="987">
        <v>123</v>
      </c>
      <c r="F307" s="1048">
        <v>172.92</v>
      </c>
      <c r="G307" s="987">
        <v>376</v>
      </c>
      <c r="H307" s="844">
        <v>520.08000000000004</v>
      </c>
    </row>
    <row r="308" spans="1:8" s="184" customFormat="1" ht="20.100000000000001" customHeight="1">
      <c r="A308" s="1111" t="s">
        <v>2861</v>
      </c>
      <c r="B308" s="1112" t="s">
        <v>2862</v>
      </c>
      <c r="C308" s="987">
        <v>0</v>
      </c>
      <c r="D308" s="1048">
        <v>0</v>
      </c>
      <c r="E308" s="987">
        <v>15</v>
      </c>
      <c r="F308" s="1048">
        <v>1</v>
      </c>
      <c r="G308" s="987">
        <v>15</v>
      </c>
      <c r="H308" s="844">
        <v>1</v>
      </c>
    </row>
    <row r="309" spans="1:8" s="184" customFormat="1" ht="20.100000000000001" customHeight="1">
      <c r="A309" s="1102" t="s">
        <v>2865</v>
      </c>
      <c r="B309" s="1106" t="s">
        <v>2866</v>
      </c>
      <c r="C309" s="987">
        <v>0</v>
      </c>
      <c r="D309" s="1048">
        <v>0</v>
      </c>
      <c r="E309" s="987">
        <v>0</v>
      </c>
      <c r="F309" s="1048">
        <v>1</v>
      </c>
      <c r="G309" s="987">
        <v>0</v>
      </c>
      <c r="H309" s="844">
        <v>1</v>
      </c>
    </row>
    <row r="310" spans="1:8" s="184" customFormat="1" ht="20.100000000000001" customHeight="1">
      <c r="A310" s="1102" t="s">
        <v>2869</v>
      </c>
      <c r="B310" s="1106" t="s">
        <v>2870</v>
      </c>
      <c r="C310" s="987">
        <v>0</v>
      </c>
      <c r="D310" s="1048">
        <v>0</v>
      </c>
      <c r="E310" s="987">
        <v>51</v>
      </c>
      <c r="F310" s="1048">
        <v>1</v>
      </c>
      <c r="G310" s="987">
        <v>51</v>
      </c>
      <c r="H310" s="844">
        <v>1</v>
      </c>
    </row>
    <row r="311" spans="1:8" s="184" customFormat="1" ht="20.100000000000001" customHeight="1">
      <c r="A311" s="1102" t="s">
        <v>2873</v>
      </c>
      <c r="B311" s="1106" t="s">
        <v>2874</v>
      </c>
      <c r="C311" s="987">
        <v>0</v>
      </c>
      <c r="D311" s="1048">
        <v>0</v>
      </c>
      <c r="E311" s="987">
        <v>4</v>
      </c>
      <c r="F311" s="1048">
        <v>1</v>
      </c>
      <c r="G311" s="987">
        <v>4</v>
      </c>
      <c r="H311" s="844">
        <v>1</v>
      </c>
    </row>
    <row r="312" spans="1:8" s="184" customFormat="1" ht="20.100000000000001" customHeight="1">
      <c r="A312" s="1102" t="s">
        <v>2877</v>
      </c>
      <c r="B312" s="1106" t="s">
        <v>2878</v>
      </c>
      <c r="C312" s="987">
        <v>23</v>
      </c>
      <c r="D312" s="1048">
        <v>34.32</v>
      </c>
      <c r="E312" s="987">
        <v>8</v>
      </c>
      <c r="F312" s="1048">
        <v>17.16</v>
      </c>
      <c r="G312" s="987">
        <v>31</v>
      </c>
      <c r="H312" s="844">
        <v>51.480000000000004</v>
      </c>
    </row>
    <row r="313" spans="1:8" s="184" customFormat="1" ht="20.100000000000001" customHeight="1">
      <c r="A313" s="1102" t="s">
        <v>2879</v>
      </c>
      <c r="B313" s="1106" t="s">
        <v>2880</v>
      </c>
      <c r="C313" s="987">
        <v>0</v>
      </c>
      <c r="D313" s="1048">
        <v>0</v>
      </c>
      <c r="E313" s="987">
        <v>0</v>
      </c>
      <c r="F313" s="1048">
        <v>1</v>
      </c>
      <c r="G313" s="987">
        <v>0</v>
      </c>
      <c r="H313" s="844">
        <v>1</v>
      </c>
    </row>
    <row r="314" spans="1:8" s="184" customFormat="1" ht="20.100000000000001" customHeight="1">
      <c r="A314" s="1102" t="s">
        <v>2883</v>
      </c>
      <c r="B314" s="1106" t="s">
        <v>2884</v>
      </c>
      <c r="C314" s="987">
        <v>0</v>
      </c>
      <c r="D314" s="1048">
        <v>0</v>
      </c>
      <c r="E314" s="987">
        <v>3</v>
      </c>
      <c r="F314" s="1048">
        <v>1</v>
      </c>
      <c r="G314" s="987">
        <v>3</v>
      </c>
      <c r="H314" s="844">
        <v>1</v>
      </c>
    </row>
    <row r="315" spans="1:8" s="184" customFormat="1" ht="20.100000000000001" customHeight="1">
      <c r="A315" s="1034" t="s">
        <v>7690</v>
      </c>
      <c r="B315" s="1030" t="s">
        <v>7691</v>
      </c>
      <c r="C315" s="987">
        <v>0</v>
      </c>
      <c r="D315" s="1048"/>
      <c r="E315" s="987">
        <v>3</v>
      </c>
      <c r="F315" s="1048">
        <v>2.6400000000000006</v>
      </c>
      <c r="G315" s="987">
        <v>3</v>
      </c>
      <c r="H315" s="844">
        <v>2.6400000000000006</v>
      </c>
    </row>
    <row r="316" spans="1:8" s="184" customFormat="1" ht="20.100000000000001" customHeight="1">
      <c r="A316" s="1102"/>
      <c r="B316" s="1106"/>
      <c r="C316" s="987">
        <v>0</v>
      </c>
      <c r="D316" s="1048"/>
      <c r="E316" s="987">
        <v>0</v>
      </c>
      <c r="F316" s="1048"/>
      <c r="G316" s="987">
        <v>0</v>
      </c>
      <c r="H316" s="844"/>
    </row>
    <row r="317" spans="1:8" s="184" customFormat="1" ht="20.100000000000001" customHeight="1">
      <c r="A317" s="1102"/>
      <c r="B317" s="1108"/>
      <c r="C317" s="987">
        <v>0</v>
      </c>
      <c r="D317" s="1048"/>
      <c r="E317" s="987">
        <v>0</v>
      </c>
      <c r="F317" s="1048"/>
      <c r="G317" s="987">
        <v>0</v>
      </c>
      <c r="H317" s="844"/>
    </row>
    <row r="318" spans="1:8" s="184" customFormat="1" ht="20.100000000000001" customHeight="1">
      <c r="A318" s="1099" t="s">
        <v>7700</v>
      </c>
      <c r="B318" s="1100"/>
      <c r="C318" s="987">
        <v>0</v>
      </c>
      <c r="D318" s="1121"/>
      <c r="E318" s="987">
        <v>0</v>
      </c>
      <c r="F318" s="1121"/>
      <c r="G318" s="987">
        <v>1</v>
      </c>
      <c r="H318" s="989">
        <v>2</v>
      </c>
    </row>
    <row r="319" spans="1:8" s="184" customFormat="1" ht="20.100000000000001" customHeight="1">
      <c r="A319" s="985" t="s">
        <v>2588</v>
      </c>
      <c r="B319" s="986"/>
      <c r="C319" s="987">
        <v>1182</v>
      </c>
      <c r="D319" s="988">
        <v>1886.2800000000002</v>
      </c>
      <c r="E319" s="987">
        <v>262</v>
      </c>
      <c r="F319" s="988">
        <v>402.6</v>
      </c>
      <c r="G319" s="987">
        <v>1444</v>
      </c>
      <c r="H319" s="989">
        <v>2288.88</v>
      </c>
    </row>
    <row r="320" spans="1:8" s="184" customFormat="1" ht="20.100000000000001" customHeight="1">
      <c r="A320" s="1113" t="s">
        <v>2589</v>
      </c>
      <c r="B320" s="991"/>
      <c r="C320" s="987">
        <v>2309</v>
      </c>
      <c r="D320" s="1049">
        <v>2717.7200000000012</v>
      </c>
      <c r="E320" s="987">
        <v>263</v>
      </c>
      <c r="F320" s="1049">
        <v>578.12000000000012</v>
      </c>
      <c r="G320" s="987">
        <v>2572</v>
      </c>
      <c r="H320" s="989">
        <v>3295.8400000000011</v>
      </c>
    </row>
    <row r="321" spans="1:8" s="184" customFormat="1" ht="20.100000000000001" customHeight="1">
      <c r="A321" s="1020" t="s">
        <v>2895</v>
      </c>
      <c r="B321" s="996" t="s">
        <v>2896</v>
      </c>
      <c r="C321" s="987">
        <v>25</v>
      </c>
      <c r="D321" s="1048">
        <v>280</v>
      </c>
      <c r="E321" s="987">
        <v>96</v>
      </c>
      <c r="F321" s="1048">
        <v>95</v>
      </c>
      <c r="G321" s="987">
        <v>121</v>
      </c>
      <c r="H321" s="844">
        <v>375</v>
      </c>
    </row>
    <row r="322" spans="1:8" s="184" customFormat="1" ht="20.100000000000001" customHeight="1">
      <c r="A322" s="1020" t="s">
        <v>2897</v>
      </c>
      <c r="B322" s="996" t="s">
        <v>2898</v>
      </c>
      <c r="C322" s="987">
        <v>0</v>
      </c>
      <c r="D322" s="1114">
        <v>1.3200000000000003</v>
      </c>
      <c r="E322" s="987">
        <v>2</v>
      </c>
      <c r="F322" s="1114">
        <v>0</v>
      </c>
      <c r="G322" s="987">
        <v>2</v>
      </c>
      <c r="H322" s="844">
        <v>1.3200000000000003</v>
      </c>
    </row>
    <row r="323" spans="1:8" s="184" customFormat="1" ht="20.100000000000001" customHeight="1">
      <c r="A323" s="1020" t="s">
        <v>2899</v>
      </c>
      <c r="B323" s="996" t="s">
        <v>2900</v>
      </c>
      <c r="C323" s="987">
        <v>40</v>
      </c>
      <c r="D323" s="1048">
        <v>466</v>
      </c>
      <c r="E323" s="987">
        <v>63</v>
      </c>
      <c r="F323" s="1048">
        <v>46</v>
      </c>
      <c r="G323" s="987">
        <v>103</v>
      </c>
      <c r="H323" s="844">
        <v>512</v>
      </c>
    </row>
    <row r="324" spans="1:8" s="184" customFormat="1" ht="20.100000000000001" customHeight="1">
      <c r="A324" s="1020" t="s">
        <v>2901</v>
      </c>
      <c r="B324" s="996" t="s">
        <v>2902</v>
      </c>
      <c r="C324" s="987">
        <v>0</v>
      </c>
      <c r="D324" s="1048">
        <v>0</v>
      </c>
      <c r="E324" s="987">
        <v>15</v>
      </c>
      <c r="F324" s="1048">
        <v>1</v>
      </c>
      <c r="G324" s="987">
        <v>15</v>
      </c>
      <c r="H324" s="844">
        <v>1</v>
      </c>
    </row>
    <row r="325" spans="1:8" s="184" customFormat="1" ht="20.100000000000001" customHeight="1">
      <c r="A325" s="1020" t="s">
        <v>2903</v>
      </c>
      <c r="B325" s="996" t="s">
        <v>2904</v>
      </c>
      <c r="C325" s="987">
        <v>12</v>
      </c>
      <c r="D325" s="1048">
        <v>124</v>
      </c>
      <c r="E325" s="987">
        <v>54</v>
      </c>
      <c r="F325" s="1048">
        <v>87.11999999999999</v>
      </c>
      <c r="G325" s="987">
        <v>66</v>
      </c>
      <c r="H325" s="844">
        <v>211.12</v>
      </c>
    </row>
    <row r="326" spans="1:8" s="184" customFormat="1" ht="20.100000000000001" customHeight="1">
      <c r="A326" s="1020" t="s">
        <v>2905</v>
      </c>
      <c r="B326" s="996" t="s">
        <v>2906</v>
      </c>
      <c r="C326" s="987">
        <v>0</v>
      </c>
      <c r="D326" s="1048">
        <v>0</v>
      </c>
      <c r="E326" s="987">
        <v>0</v>
      </c>
      <c r="F326" s="1048">
        <v>1</v>
      </c>
      <c r="G326" s="987">
        <v>0</v>
      </c>
      <c r="H326" s="844">
        <v>1</v>
      </c>
    </row>
    <row r="327" spans="1:8" s="184" customFormat="1" ht="20.100000000000001" customHeight="1">
      <c r="A327" s="1020" t="s">
        <v>2907</v>
      </c>
      <c r="B327" s="996" t="s">
        <v>2908</v>
      </c>
      <c r="C327" s="987">
        <v>0</v>
      </c>
      <c r="D327" s="1048">
        <v>0</v>
      </c>
      <c r="E327" s="987">
        <v>0</v>
      </c>
      <c r="F327" s="1048">
        <v>1</v>
      </c>
      <c r="G327" s="987">
        <v>0</v>
      </c>
      <c r="H327" s="844">
        <v>1</v>
      </c>
    </row>
    <row r="328" spans="1:8" s="184" customFormat="1" ht="20.100000000000001" customHeight="1">
      <c r="A328" s="1020" t="s">
        <v>2909</v>
      </c>
      <c r="B328" s="996" t="s">
        <v>2910</v>
      </c>
      <c r="C328" s="987">
        <v>2</v>
      </c>
      <c r="D328" s="1048">
        <v>32</v>
      </c>
      <c r="E328" s="987">
        <v>9</v>
      </c>
      <c r="F328" s="1048">
        <v>0</v>
      </c>
      <c r="G328" s="987">
        <v>11</v>
      </c>
      <c r="H328" s="844">
        <v>32</v>
      </c>
    </row>
    <row r="329" spans="1:8" s="184" customFormat="1" ht="20.100000000000001" customHeight="1">
      <c r="A329" s="1020" t="s">
        <v>2911</v>
      </c>
      <c r="B329" s="996" t="s">
        <v>2912</v>
      </c>
      <c r="C329" s="987">
        <v>8</v>
      </c>
      <c r="D329" s="1048">
        <v>107</v>
      </c>
      <c r="E329" s="987">
        <v>0</v>
      </c>
      <c r="F329" s="1048">
        <v>0</v>
      </c>
      <c r="G329" s="987">
        <v>8</v>
      </c>
      <c r="H329" s="844">
        <v>107</v>
      </c>
    </row>
    <row r="330" spans="1:8" s="184" customFormat="1" ht="20.100000000000001" customHeight="1">
      <c r="A330" s="1020" t="s">
        <v>2913</v>
      </c>
      <c r="B330" s="996" t="s">
        <v>2914</v>
      </c>
      <c r="C330" s="987">
        <v>0</v>
      </c>
      <c r="D330" s="1048">
        <v>0</v>
      </c>
      <c r="E330" s="987">
        <v>0</v>
      </c>
      <c r="F330" s="1048">
        <v>0</v>
      </c>
      <c r="G330" s="987">
        <v>0</v>
      </c>
      <c r="H330" s="844">
        <v>0</v>
      </c>
    </row>
    <row r="331" spans="1:8" s="184" customFormat="1" ht="20.100000000000001" customHeight="1">
      <c r="A331" s="1020" t="s">
        <v>2915</v>
      </c>
      <c r="B331" s="996" t="s">
        <v>2916</v>
      </c>
      <c r="C331" s="987">
        <v>0</v>
      </c>
      <c r="D331" s="1048">
        <v>4</v>
      </c>
      <c r="E331" s="987">
        <v>0</v>
      </c>
      <c r="F331" s="1048">
        <v>0</v>
      </c>
      <c r="G331" s="987">
        <v>0</v>
      </c>
      <c r="H331" s="844">
        <v>4</v>
      </c>
    </row>
    <row r="332" spans="1:8" s="184" customFormat="1" ht="20.100000000000001" customHeight="1">
      <c r="A332" s="1020" t="s">
        <v>2917</v>
      </c>
      <c r="B332" s="996" t="s">
        <v>2918</v>
      </c>
      <c r="C332" s="987">
        <v>0</v>
      </c>
      <c r="D332" s="1048">
        <v>0</v>
      </c>
      <c r="E332" s="987">
        <v>0</v>
      </c>
      <c r="F332" s="1048">
        <v>1</v>
      </c>
      <c r="G332" s="987">
        <v>0</v>
      </c>
      <c r="H332" s="844">
        <v>1</v>
      </c>
    </row>
    <row r="333" spans="1:8" s="184" customFormat="1" ht="20.100000000000001" customHeight="1">
      <c r="A333" s="1115" t="s">
        <v>2919</v>
      </c>
      <c r="B333" s="1014" t="s">
        <v>2920</v>
      </c>
      <c r="C333" s="987">
        <v>0</v>
      </c>
      <c r="D333" s="1048">
        <v>0</v>
      </c>
      <c r="E333" s="987">
        <v>0</v>
      </c>
      <c r="F333" s="1048">
        <v>1</v>
      </c>
      <c r="G333" s="987">
        <v>0</v>
      </c>
      <c r="H333" s="844">
        <v>1</v>
      </c>
    </row>
    <row r="334" spans="1:8" s="184" customFormat="1" ht="20.100000000000001" customHeight="1">
      <c r="A334" s="1115">
        <v>909020001</v>
      </c>
      <c r="B334" s="1116" t="s">
        <v>2921</v>
      </c>
      <c r="C334" s="987">
        <v>38</v>
      </c>
      <c r="D334" s="1048">
        <v>50</v>
      </c>
      <c r="E334" s="987">
        <v>2</v>
      </c>
      <c r="F334" s="1048">
        <v>30.36</v>
      </c>
      <c r="G334" s="987">
        <v>40</v>
      </c>
      <c r="H334" s="844">
        <v>80.36</v>
      </c>
    </row>
    <row r="335" spans="1:8" s="184" customFormat="1" ht="20.100000000000001" customHeight="1">
      <c r="A335" s="1115">
        <v>909020002</v>
      </c>
      <c r="B335" s="1116" t="s">
        <v>2922</v>
      </c>
      <c r="C335" s="987">
        <v>35</v>
      </c>
      <c r="D335" s="1048">
        <v>1</v>
      </c>
      <c r="E335" s="987">
        <v>0</v>
      </c>
      <c r="F335" s="1048">
        <v>0</v>
      </c>
      <c r="G335" s="987">
        <v>35</v>
      </c>
      <c r="H335" s="844">
        <v>1</v>
      </c>
    </row>
    <row r="336" spans="1:8" s="184" customFormat="1" ht="20.100000000000001" customHeight="1">
      <c r="A336" s="1115">
        <v>909020003</v>
      </c>
      <c r="B336" s="1116" t="s">
        <v>2923</v>
      </c>
      <c r="C336" s="987">
        <v>1</v>
      </c>
      <c r="D336" s="1048">
        <v>0</v>
      </c>
      <c r="E336" s="987">
        <v>0</v>
      </c>
      <c r="F336" s="1048">
        <v>1</v>
      </c>
      <c r="G336" s="987">
        <v>1</v>
      </c>
      <c r="H336" s="844">
        <v>1</v>
      </c>
    </row>
    <row r="337" spans="1:8" s="184" customFormat="1" ht="20.100000000000001" customHeight="1">
      <c r="A337" s="1115">
        <v>909020004</v>
      </c>
      <c r="B337" s="1116" t="s">
        <v>2924</v>
      </c>
      <c r="C337" s="987">
        <v>1</v>
      </c>
      <c r="D337" s="1048">
        <v>1</v>
      </c>
      <c r="E337" s="987">
        <v>0</v>
      </c>
      <c r="F337" s="1048">
        <v>0</v>
      </c>
      <c r="G337" s="987">
        <v>1</v>
      </c>
      <c r="H337" s="844">
        <v>1</v>
      </c>
    </row>
    <row r="338" spans="1:8" s="184" customFormat="1" ht="20.100000000000001" customHeight="1">
      <c r="A338" s="1115">
        <v>909020005</v>
      </c>
      <c r="B338" s="1116" t="s">
        <v>2925</v>
      </c>
      <c r="C338" s="987">
        <v>0</v>
      </c>
      <c r="D338" s="1048">
        <v>0</v>
      </c>
      <c r="E338" s="987">
        <v>0</v>
      </c>
      <c r="F338" s="1048">
        <v>1</v>
      </c>
      <c r="G338" s="987">
        <v>0</v>
      </c>
      <c r="H338" s="844">
        <v>1</v>
      </c>
    </row>
    <row r="339" spans="1:8" s="184" customFormat="1" ht="20.100000000000001" customHeight="1">
      <c r="A339" s="1115">
        <v>909020006</v>
      </c>
      <c r="B339" s="1116" t="s">
        <v>2926</v>
      </c>
      <c r="C339" s="987">
        <v>0</v>
      </c>
      <c r="D339" s="1048">
        <v>1</v>
      </c>
      <c r="E339" s="987">
        <v>0</v>
      </c>
      <c r="F339" s="1048">
        <v>0</v>
      </c>
      <c r="G339" s="987">
        <v>0</v>
      </c>
      <c r="H339" s="844">
        <v>1</v>
      </c>
    </row>
    <row r="340" spans="1:8" s="184" customFormat="1" ht="20.100000000000001" customHeight="1">
      <c r="A340" s="1115">
        <v>909020007</v>
      </c>
      <c r="B340" s="1116" t="s">
        <v>2927</v>
      </c>
      <c r="C340" s="987">
        <v>0</v>
      </c>
      <c r="D340" s="1048">
        <v>0</v>
      </c>
      <c r="E340" s="987">
        <v>0</v>
      </c>
      <c r="F340" s="1048">
        <v>1</v>
      </c>
      <c r="G340" s="987">
        <v>0</v>
      </c>
      <c r="H340" s="844">
        <v>1</v>
      </c>
    </row>
    <row r="341" spans="1:8" s="184" customFormat="1" ht="20.100000000000001" customHeight="1">
      <c r="A341" s="1115">
        <v>909020008</v>
      </c>
      <c r="B341" s="1116" t="s">
        <v>2928</v>
      </c>
      <c r="C341" s="987">
        <v>0</v>
      </c>
      <c r="D341" s="1048">
        <v>1</v>
      </c>
      <c r="E341" s="987">
        <v>0</v>
      </c>
      <c r="F341" s="1048">
        <v>0</v>
      </c>
      <c r="G341" s="987">
        <v>0</v>
      </c>
      <c r="H341" s="844">
        <v>1</v>
      </c>
    </row>
    <row r="342" spans="1:8" s="184" customFormat="1" ht="20.100000000000001" customHeight="1">
      <c r="A342" s="1115">
        <v>4000001</v>
      </c>
      <c r="B342" s="1116" t="s">
        <v>2929</v>
      </c>
      <c r="C342" s="987">
        <v>166</v>
      </c>
      <c r="D342" s="1117">
        <v>24</v>
      </c>
      <c r="E342" s="987">
        <v>2</v>
      </c>
      <c r="F342" s="1117">
        <v>6.6</v>
      </c>
      <c r="G342" s="987">
        <v>168</v>
      </c>
      <c r="H342" s="844">
        <v>30.6</v>
      </c>
    </row>
    <row r="343" spans="1:8" s="184" customFormat="1" ht="20.100000000000001" customHeight="1">
      <c r="A343" s="1115">
        <v>4000010</v>
      </c>
      <c r="B343" s="1116" t="s">
        <v>2930</v>
      </c>
      <c r="C343" s="987">
        <v>169</v>
      </c>
      <c r="D343" s="1117">
        <v>24</v>
      </c>
      <c r="E343" s="987">
        <v>0</v>
      </c>
      <c r="F343" s="1117">
        <v>7</v>
      </c>
      <c r="G343" s="987">
        <v>169</v>
      </c>
      <c r="H343" s="844">
        <v>31</v>
      </c>
    </row>
    <row r="344" spans="1:8" s="184" customFormat="1" ht="20.100000000000001" customHeight="1">
      <c r="A344" s="1115">
        <v>4000020</v>
      </c>
      <c r="B344" s="1116" t="s">
        <v>2931</v>
      </c>
      <c r="C344" s="987">
        <v>101</v>
      </c>
      <c r="D344" s="1117">
        <v>108.24</v>
      </c>
      <c r="E344" s="987">
        <v>8</v>
      </c>
      <c r="F344" s="1117">
        <v>43.559999999999995</v>
      </c>
      <c r="G344" s="987">
        <v>109</v>
      </c>
      <c r="H344" s="844">
        <v>151.79999999999998</v>
      </c>
    </row>
    <row r="345" spans="1:8" s="184" customFormat="1" ht="20.100000000000001" customHeight="1">
      <c r="A345" s="1115">
        <v>4000030</v>
      </c>
      <c r="B345" s="1116" t="s">
        <v>2932</v>
      </c>
      <c r="C345" s="987">
        <v>65</v>
      </c>
      <c r="D345" s="1117">
        <v>1</v>
      </c>
      <c r="E345" s="987">
        <v>0</v>
      </c>
      <c r="F345" s="1117">
        <v>0</v>
      </c>
      <c r="G345" s="987">
        <v>65</v>
      </c>
      <c r="H345" s="844">
        <v>1</v>
      </c>
    </row>
    <row r="346" spans="1:8" s="184" customFormat="1" ht="20.100000000000001" customHeight="1">
      <c r="A346" s="1115">
        <v>4000080</v>
      </c>
      <c r="B346" s="1116" t="s">
        <v>2933</v>
      </c>
      <c r="C346" s="987">
        <v>18</v>
      </c>
      <c r="D346" s="1117">
        <v>11</v>
      </c>
      <c r="E346" s="987">
        <v>0</v>
      </c>
      <c r="F346" s="1117">
        <v>2.6400000000000006</v>
      </c>
      <c r="G346" s="987">
        <v>18</v>
      </c>
      <c r="H346" s="844">
        <v>13.64</v>
      </c>
    </row>
    <row r="347" spans="1:8" s="184" customFormat="1" ht="20.100000000000001" customHeight="1">
      <c r="A347" s="1115">
        <v>4000090</v>
      </c>
      <c r="B347" s="1116" t="s">
        <v>2934</v>
      </c>
      <c r="C347" s="987">
        <v>5</v>
      </c>
      <c r="D347" s="1117">
        <v>1</v>
      </c>
      <c r="E347" s="987">
        <v>0</v>
      </c>
      <c r="F347" s="1117">
        <v>0</v>
      </c>
      <c r="G347" s="987">
        <v>5</v>
      </c>
      <c r="H347" s="844">
        <v>1</v>
      </c>
    </row>
    <row r="348" spans="1:8" s="184" customFormat="1" ht="20.100000000000001" customHeight="1">
      <c r="A348" s="1115">
        <v>4000100</v>
      </c>
      <c r="B348" s="1116" t="s">
        <v>2935</v>
      </c>
      <c r="C348" s="987">
        <v>1</v>
      </c>
      <c r="D348" s="1117">
        <v>0</v>
      </c>
      <c r="E348" s="987">
        <v>0</v>
      </c>
      <c r="F348" s="1117">
        <v>1</v>
      </c>
      <c r="G348" s="987">
        <v>1</v>
      </c>
      <c r="H348" s="844">
        <v>1</v>
      </c>
    </row>
    <row r="349" spans="1:8" s="184" customFormat="1" ht="20.100000000000001" customHeight="1">
      <c r="A349" s="1115">
        <v>4000110</v>
      </c>
      <c r="B349" s="1116" t="s">
        <v>2936</v>
      </c>
      <c r="C349" s="987">
        <v>0</v>
      </c>
      <c r="D349" s="1117">
        <v>1</v>
      </c>
      <c r="E349" s="987">
        <v>0</v>
      </c>
      <c r="F349" s="1117">
        <v>0</v>
      </c>
      <c r="G349" s="987">
        <v>0</v>
      </c>
      <c r="H349" s="844">
        <v>1</v>
      </c>
    </row>
    <row r="350" spans="1:8" s="184" customFormat="1" ht="20.100000000000001" customHeight="1">
      <c r="A350" s="1115">
        <v>4000120</v>
      </c>
      <c r="B350" s="1116" t="s">
        <v>2937</v>
      </c>
      <c r="C350" s="987">
        <v>0</v>
      </c>
      <c r="D350" s="1117">
        <v>0</v>
      </c>
      <c r="E350" s="987">
        <v>0</v>
      </c>
      <c r="F350" s="1117">
        <v>1</v>
      </c>
      <c r="G350" s="987">
        <v>0</v>
      </c>
      <c r="H350" s="844">
        <v>1</v>
      </c>
    </row>
    <row r="351" spans="1:8" s="184" customFormat="1" ht="20.100000000000001" customHeight="1">
      <c r="A351" s="1115">
        <v>4000130</v>
      </c>
      <c r="B351" s="1116" t="s">
        <v>2938</v>
      </c>
      <c r="C351" s="987">
        <v>0</v>
      </c>
      <c r="D351" s="1117">
        <v>1</v>
      </c>
      <c r="E351" s="987">
        <v>0</v>
      </c>
      <c r="F351" s="1117">
        <v>0</v>
      </c>
      <c r="G351" s="987">
        <v>0</v>
      </c>
      <c r="H351" s="844">
        <v>1</v>
      </c>
    </row>
    <row r="352" spans="1:8" s="184" customFormat="1" ht="20.100000000000001" customHeight="1">
      <c r="A352" s="1115">
        <v>4000140</v>
      </c>
      <c r="B352" s="1116" t="s">
        <v>2939</v>
      </c>
      <c r="C352" s="987">
        <v>0</v>
      </c>
      <c r="D352" s="1117">
        <v>0</v>
      </c>
      <c r="E352" s="987">
        <v>0</v>
      </c>
      <c r="F352" s="1117">
        <v>1</v>
      </c>
      <c r="G352" s="987">
        <v>0</v>
      </c>
      <c r="H352" s="844">
        <v>1</v>
      </c>
    </row>
    <row r="353" spans="1:8" s="184" customFormat="1" ht="20.100000000000001" customHeight="1">
      <c r="A353" s="1115">
        <v>4000150</v>
      </c>
      <c r="B353" s="1116" t="s">
        <v>2940</v>
      </c>
      <c r="C353" s="987">
        <v>0</v>
      </c>
      <c r="D353" s="1117">
        <v>1</v>
      </c>
      <c r="E353" s="987">
        <v>0</v>
      </c>
      <c r="F353" s="1117">
        <v>0</v>
      </c>
      <c r="G353" s="987">
        <v>0</v>
      </c>
      <c r="H353" s="844">
        <v>1</v>
      </c>
    </row>
    <row r="354" spans="1:8" s="184" customFormat="1" ht="20.100000000000001" customHeight="1">
      <c r="A354" s="1115">
        <v>4000160</v>
      </c>
      <c r="B354" s="1116" t="s">
        <v>2941</v>
      </c>
      <c r="C354" s="987">
        <v>1</v>
      </c>
      <c r="D354" s="1117">
        <v>0</v>
      </c>
      <c r="E354" s="987">
        <v>0</v>
      </c>
      <c r="F354" s="1117">
        <v>1</v>
      </c>
      <c r="G354" s="987">
        <v>1</v>
      </c>
      <c r="H354" s="844">
        <v>1</v>
      </c>
    </row>
    <row r="355" spans="1:8" s="184" customFormat="1" ht="20.100000000000001" customHeight="1">
      <c r="A355" s="1115">
        <v>4000170</v>
      </c>
      <c r="B355" s="1116" t="s">
        <v>2942</v>
      </c>
      <c r="C355" s="987">
        <v>0</v>
      </c>
      <c r="D355" s="1117">
        <v>1</v>
      </c>
      <c r="E355" s="987">
        <v>0</v>
      </c>
      <c r="F355" s="1117">
        <v>0</v>
      </c>
      <c r="G355" s="987">
        <v>0</v>
      </c>
      <c r="H355" s="844">
        <v>1</v>
      </c>
    </row>
    <row r="356" spans="1:8" s="184" customFormat="1" ht="20.100000000000001" customHeight="1">
      <c r="A356" s="1115">
        <v>4000360</v>
      </c>
      <c r="B356" s="1116" t="s">
        <v>2943</v>
      </c>
      <c r="C356" s="987">
        <v>0</v>
      </c>
      <c r="D356" s="1117">
        <v>0</v>
      </c>
      <c r="E356" s="987">
        <v>0</v>
      </c>
      <c r="F356" s="1117">
        <v>1</v>
      </c>
      <c r="G356" s="987">
        <v>0</v>
      </c>
      <c r="H356" s="844">
        <v>1</v>
      </c>
    </row>
    <row r="357" spans="1:8" s="184" customFormat="1" ht="20.100000000000001" customHeight="1">
      <c r="A357" s="1115">
        <v>4000370</v>
      </c>
      <c r="B357" s="1116" t="s">
        <v>2944</v>
      </c>
      <c r="C357" s="987">
        <v>0</v>
      </c>
      <c r="D357" s="1117">
        <v>1</v>
      </c>
      <c r="E357" s="987">
        <v>0</v>
      </c>
      <c r="F357" s="1117">
        <v>0</v>
      </c>
      <c r="G357" s="987">
        <v>0</v>
      </c>
      <c r="H357" s="844">
        <v>1</v>
      </c>
    </row>
    <row r="358" spans="1:8" s="184" customFormat="1" ht="20.100000000000001" customHeight="1">
      <c r="A358" s="1115">
        <v>4000380</v>
      </c>
      <c r="B358" s="193" t="s">
        <v>2945</v>
      </c>
      <c r="C358" s="987">
        <v>0</v>
      </c>
      <c r="D358" s="1117">
        <v>0</v>
      </c>
      <c r="E358" s="987">
        <v>0</v>
      </c>
      <c r="F358" s="1117">
        <v>1</v>
      </c>
      <c r="G358" s="987">
        <v>0</v>
      </c>
      <c r="H358" s="844">
        <v>1</v>
      </c>
    </row>
    <row r="359" spans="1:8" s="184" customFormat="1" ht="20.100000000000001" customHeight="1">
      <c r="A359" s="1115">
        <v>4000390</v>
      </c>
      <c r="B359" s="1116" t="s">
        <v>2946</v>
      </c>
      <c r="C359" s="987">
        <v>0</v>
      </c>
      <c r="D359" s="1117">
        <v>1</v>
      </c>
      <c r="E359" s="987">
        <v>0</v>
      </c>
      <c r="F359" s="1117">
        <v>0</v>
      </c>
      <c r="G359" s="987">
        <v>0</v>
      </c>
      <c r="H359" s="844">
        <v>1</v>
      </c>
    </row>
    <row r="360" spans="1:8" s="184" customFormat="1" ht="20.100000000000001" customHeight="1">
      <c r="A360" s="1115">
        <v>4000400</v>
      </c>
      <c r="B360" s="1116" t="s">
        <v>2947</v>
      </c>
      <c r="C360" s="987">
        <v>0</v>
      </c>
      <c r="D360" s="1117">
        <v>0</v>
      </c>
      <c r="E360" s="987">
        <v>0</v>
      </c>
      <c r="F360" s="1117">
        <v>1</v>
      </c>
      <c r="G360" s="987">
        <v>0</v>
      </c>
      <c r="H360" s="844">
        <v>1</v>
      </c>
    </row>
    <row r="361" spans="1:8" s="184" customFormat="1" ht="20.100000000000001" customHeight="1">
      <c r="A361" s="1115">
        <v>4000410</v>
      </c>
      <c r="B361" s="1116" t="s">
        <v>2948</v>
      </c>
      <c r="C361" s="987">
        <v>0</v>
      </c>
      <c r="D361" s="1117">
        <v>1</v>
      </c>
      <c r="E361" s="987">
        <v>0</v>
      </c>
      <c r="F361" s="1117">
        <v>0</v>
      </c>
      <c r="G361" s="987">
        <v>0</v>
      </c>
      <c r="H361" s="844">
        <v>1</v>
      </c>
    </row>
    <row r="362" spans="1:8" s="184" customFormat="1" ht="20.100000000000001" customHeight="1">
      <c r="A362" s="1115">
        <v>4000420</v>
      </c>
      <c r="B362" s="1116" t="s">
        <v>2949</v>
      </c>
      <c r="C362" s="987">
        <v>1</v>
      </c>
      <c r="D362" s="1117">
        <v>6.6</v>
      </c>
      <c r="E362" s="987">
        <v>0</v>
      </c>
      <c r="F362" s="1117">
        <v>0</v>
      </c>
      <c r="G362" s="987">
        <v>1</v>
      </c>
      <c r="H362" s="844">
        <v>6.6</v>
      </c>
    </row>
    <row r="363" spans="1:8" s="184" customFormat="1" ht="20.100000000000001" customHeight="1">
      <c r="A363" s="1115">
        <v>4000430</v>
      </c>
      <c r="B363" s="1116" t="s">
        <v>2950</v>
      </c>
      <c r="C363" s="987">
        <v>1</v>
      </c>
      <c r="D363" s="1117">
        <v>1</v>
      </c>
      <c r="E363" s="987">
        <v>0</v>
      </c>
      <c r="F363" s="1117">
        <v>0</v>
      </c>
      <c r="G363" s="987">
        <v>1</v>
      </c>
      <c r="H363" s="844">
        <v>1</v>
      </c>
    </row>
    <row r="364" spans="1:8" s="184" customFormat="1" ht="20.100000000000001" customHeight="1">
      <c r="A364" s="1115">
        <v>4000440</v>
      </c>
      <c r="B364" s="1116" t="s">
        <v>2951</v>
      </c>
      <c r="C364" s="987">
        <v>65</v>
      </c>
      <c r="D364" s="1117">
        <v>30</v>
      </c>
      <c r="E364" s="987">
        <v>1</v>
      </c>
      <c r="F364" s="1117">
        <v>5.2800000000000011</v>
      </c>
      <c r="G364" s="987">
        <v>66</v>
      </c>
      <c r="H364" s="844">
        <v>35.28</v>
      </c>
    </row>
    <row r="365" spans="1:8" s="184" customFormat="1" ht="20.100000000000001" customHeight="1">
      <c r="A365" s="1115">
        <v>4000450</v>
      </c>
      <c r="B365" s="1116" t="s">
        <v>2952</v>
      </c>
      <c r="C365" s="987">
        <v>65</v>
      </c>
      <c r="D365" s="1117">
        <v>30</v>
      </c>
      <c r="E365" s="987">
        <v>0</v>
      </c>
      <c r="F365" s="1117">
        <v>5</v>
      </c>
      <c r="G365" s="987">
        <v>65</v>
      </c>
      <c r="H365" s="844">
        <v>35</v>
      </c>
    </row>
    <row r="366" spans="1:8" s="184" customFormat="1" ht="20.100000000000001" customHeight="1">
      <c r="A366" s="1115">
        <v>4000460</v>
      </c>
      <c r="B366" s="1116" t="s">
        <v>2953</v>
      </c>
      <c r="C366" s="987">
        <v>7</v>
      </c>
      <c r="D366" s="1117">
        <v>9</v>
      </c>
      <c r="E366" s="987">
        <v>2</v>
      </c>
      <c r="F366" s="1117">
        <v>5.2800000000000011</v>
      </c>
      <c r="G366" s="987">
        <v>9</v>
      </c>
      <c r="H366" s="844">
        <v>14.280000000000001</v>
      </c>
    </row>
    <row r="367" spans="1:8" s="184" customFormat="1" ht="20.100000000000001" customHeight="1">
      <c r="A367" s="1115">
        <v>4000470</v>
      </c>
      <c r="B367" s="1116" t="s">
        <v>2954</v>
      </c>
      <c r="C367" s="987">
        <v>7</v>
      </c>
      <c r="D367" s="1117">
        <v>1</v>
      </c>
      <c r="E367" s="987">
        <v>0</v>
      </c>
      <c r="F367" s="1117">
        <v>0</v>
      </c>
      <c r="G367" s="987">
        <v>7</v>
      </c>
      <c r="H367" s="844">
        <v>1</v>
      </c>
    </row>
    <row r="368" spans="1:8" s="184" customFormat="1" ht="20.100000000000001" customHeight="1">
      <c r="A368" s="1115">
        <v>4000480</v>
      </c>
      <c r="B368" s="1116" t="s">
        <v>2955</v>
      </c>
      <c r="C368" s="987">
        <v>13</v>
      </c>
      <c r="D368" s="1117">
        <v>3.9599999999999995</v>
      </c>
      <c r="E368" s="987">
        <v>0</v>
      </c>
      <c r="F368" s="1117">
        <v>1.3200000000000003</v>
      </c>
      <c r="G368" s="987">
        <v>13</v>
      </c>
      <c r="H368" s="844">
        <v>5.2799999999999994</v>
      </c>
    </row>
    <row r="369" spans="1:8" s="184" customFormat="1" ht="20.100000000000001" customHeight="1">
      <c r="A369" s="1115">
        <v>4000490</v>
      </c>
      <c r="B369" s="1116" t="s">
        <v>2956</v>
      </c>
      <c r="C369" s="987">
        <v>13</v>
      </c>
      <c r="D369" s="1117">
        <v>4</v>
      </c>
      <c r="E369" s="987">
        <v>0</v>
      </c>
      <c r="F369" s="1117">
        <v>1</v>
      </c>
      <c r="G369" s="987">
        <v>13</v>
      </c>
      <c r="H369" s="844">
        <v>5</v>
      </c>
    </row>
    <row r="370" spans="1:8" s="184" customFormat="1" ht="20.100000000000001" customHeight="1">
      <c r="A370" s="1115">
        <v>4000500</v>
      </c>
      <c r="B370" s="1116" t="s">
        <v>2957</v>
      </c>
      <c r="C370" s="987">
        <v>10</v>
      </c>
      <c r="D370" s="1117">
        <v>9.2399999999999984</v>
      </c>
      <c r="E370" s="987">
        <v>1</v>
      </c>
      <c r="F370" s="1117">
        <v>9.2399999999999984</v>
      </c>
      <c r="G370" s="987">
        <v>11</v>
      </c>
      <c r="H370" s="844">
        <v>18.479999999999997</v>
      </c>
    </row>
    <row r="371" spans="1:8" s="184" customFormat="1" ht="20.100000000000001" customHeight="1">
      <c r="A371" s="1115">
        <v>4000510</v>
      </c>
      <c r="B371" s="1116" t="s">
        <v>2958</v>
      </c>
      <c r="C371" s="987">
        <v>8</v>
      </c>
      <c r="D371" s="1117">
        <v>9</v>
      </c>
      <c r="E371" s="987">
        <v>0</v>
      </c>
      <c r="F371" s="1117">
        <v>9</v>
      </c>
      <c r="G371" s="987">
        <v>8</v>
      </c>
      <c r="H371" s="844">
        <v>18</v>
      </c>
    </row>
    <row r="372" spans="1:8" s="184" customFormat="1" ht="20.100000000000001" customHeight="1">
      <c r="A372" s="1115">
        <v>4000520</v>
      </c>
      <c r="B372" s="1116" t="s">
        <v>2959</v>
      </c>
      <c r="C372" s="987">
        <v>159</v>
      </c>
      <c r="D372" s="1117">
        <v>63.359999999999992</v>
      </c>
      <c r="E372" s="987">
        <v>0</v>
      </c>
      <c r="F372" s="1117">
        <v>6.6</v>
      </c>
      <c r="G372" s="987">
        <v>159</v>
      </c>
      <c r="H372" s="844">
        <v>69.959999999999994</v>
      </c>
    </row>
    <row r="373" spans="1:8" s="184" customFormat="1" ht="20.100000000000001" customHeight="1">
      <c r="A373" s="1115">
        <v>4000530</v>
      </c>
      <c r="B373" s="1116" t="s">
        <v>2960</v>
      </c>
      <c r="C373" s="987">
        <v>158</v>
      </c>
      <c r="D373" s="1117">
        <v>63</v>
      </c>
      <c r="E373" s="987">
        <v>0</v>
      </c>
      <c r="F373" s="1117">
        <v>7</v>
      </c>
      <c r="G373" s="987">
        <v>158</v>
      </c>
      <c r="H373" s="844">
        <v>70</v>
      </c>
    </row>
    <row r="374" spans="1:8" s="184" customFormat="1" ht="20.100000000000001" customHeight="1">
      <c r="A374" s="1115">
        <v>4000540</v>
      </c>
      <c r="B374" s="1116" t="s">
        <v>2961</v>
      </c>
      <c r="C374" s="987">
        <v>11</v>
      </c>
      <c r="D374" s="1117">
        <v>20</v>
      </c>
      <c r="E374" s="987">
        <v>0</v>
      </c>
      <c r="F374" s="1117">
        <v>2.6400000000000006</v>
      </c>
      <c r="G374" s="987">
        <v>11</v>
      </c>
      <c r="H374" s="844">
        <v>22.64</v>
      </c>
    </row>
    <row r="375" spans="1:8" s="184" customFormat="1" ht="20.100000000000001" customHeight="1">
      <c r="A375" s="1115">
        <v>4000550</v>
      </c>
      <c r="B375" s="1116" t="s">
        <v>2962</v>
      </c>
      <c r="C375" s="987">
        <v>8</v>
      </c>
      <c r="D375" s="1117">
        <v>20</v>
      </c>
      <c r="E375" s="987">
        <v>0</v>
      </c>
      <c r="F375" s="1117">
        <v>3</v>
      </c>
      <c r="G375" s="987">
        <v>8</v>
      </c>
      <c r="H375" s="844">
        <v>23</v>
      </c>
    </row>
    <row r="376" spans="1:8" s="184" customFormat="1" ht="20.100000000000001" customHeight="1">
      <c r="A376" s="1115">
        <v>4000620</v>
      </c>
      <c r="B376" s="1116" t="s">
        <v>2963</v>
      </c>
      <c r="C376" s="987">
        <v>0</v>
      </c>
      <c r="D376" s="1117">
        <v>1.3200000000000003</v>
      </c>
      <c r="E376" s="987">
        <v>0</v>
      </c>
      <c r="F376" s="1117">
        <v>0</v>
      </c>
      <c r="G376" s="987">
        <v>0</v>
      </c>
      <c r="H376" s="844">
        <v>1.3200000000000003</v>
      </c>
    </row>
    <row r="377" spans="1:8" s="184" customFormat="1" ht="20.100000000000001" customHeight="1">
      <c r="A377" s="1115">
        <v>4000630</v>
      </c>
      <c r="B377" s="1116" t="s">
        <v>2964</v>
      </c>
      <c r="C377" s="987">
        <v>0</v>
      </c>
      <c r="D377" s="1117">
        <v>1</v>
      </c>
      <c r="E377" s="987">
        <v>0</v>
      </c>
      <c r="F377" s="1117">
        <v>0</v>
      </c>
      <c r="G377" s="987">
        <v>0</v>
      </c>
      <c r="H377" s="844">
        <v>1</v>
      </c>
    </row>
    <row r="378" spans="1:8" s="184" customFormat="1" ht="20.100000000000001" customHeight="1">
      <c r="A378" s="1115">
        <v>4000640</v>
      </c>
      <c r="B378" s="1116" t="s">
        <v>2965</v>
      </c>
      <c r="C378" s="987">
        <v>0</v>
      </c>
      <c r="D378" s="1117">
        <v>1.3200000000000003</v>
      </c>
      <c r="E378" s="987">
        <v>0</v>
      </c>
      <c r="F378" s="1117">
        <v>0</v>
      </c>
      <c r="G378" s="987">
        <v>0</v>
      </c>
      <c r="H378" s="844">
        <v>1.3200000000000003</v>
      </c>
    </row>
    <row r="379" spans="1:8" s="184" customFormat="1" ht="20.100000000000001" customHeight="1">
      <c r="A379" s="1115">
        <v>4000650</v>
      </c>
      <c r="B379" s="1116" t="s">
        <v>2966</v>
      </c>
      <c r="C379" s="987">
        <v>0</v>
      </c>
      <c r="D379" s="1117">
        <v>1</v>
      </c>
      <c r="E379" s="987">
        <v>0</v>
      </c>
      <c r="F379" s="1117">
        <v>0</v>
      </c>
      <c r="G379" s="987">
        <v>0</v>
      </c>
      <c r="H379" s="844">
        <v>1</v>
      </c>
    </row>
    <row r="380" spans="1:8" s="184" customFormat="1" ht="20.100000000000001" customHeight="1">
      <c r="A380" s="1115">
        <v>4000660</v>
      </c>
      <c r="B380" s="1116" t="s">
        <v>2967</v>
      </c>
      <c r="C380" s="987">
        <v>0</v>
      </c>
      <c r="D380" s="1117">
        <v>0</v>
      </c>
      <c r="E380" s="987">
        <v>0</v>
      </c>
      <c r="F380" s="1117">
        <v>1</v>
      </c>
      <c r="G380" s="987">
        <v>0</v>
      </c>
      <c r="H380" s="844">
        <v>1</v>
      </c>
    </row>
    <row r="381" spans="1:8" s="184" customFormat="1" ht="20.100000000000001" customHeight="1">
      <c r="A381" s="1115">
        <v>4000670</v>
      </c>
      <c r="B381" s="1116" t="s">
        <v>2968</v>
      </c>
      <c r="C381" s="987">
        <v>0</v>
      </c>
      <c r="D381" s="1117">
        <v>1</v>
      </c>
      <c r="E381" s="987">
        <v>0</v>
      </c>
      <c r="F381" s="1117">
        <v>0</v>
      </c>
      <c r="G381" s="987">
        <v>0</v>
      </c>
      <c r="H381" s="844">
        <v>1</v>
      </c>
    </row>
    <row r="382" spans="1:8" s="184" customFormat="1" ht="20.100000000000001" customHeight="1">
      <c r="A382" s="1115">
        <v>4000680</v>
      </c>
      <c r="B382" s="1116" t="s">
        <v>2969</v>
      </c>
      <c r="C382" s="987">
        <v>0</v>
      </c>
      <c r="D382" s="1117">
        <v>0</v>
      </c>
      <c r="E382" s="987">
        <v>0</v>
      </c>
      <c r="F382" s="1117">
        <v>1</v>
      </c>
      <c r="G382" s="987">
        <v>0</v>
      </c>
      <c r="H382" s="844">
        <v>1</v>
      </c>
    </row>
    <row r="383" spans="1:8" s="184" customFormat="1" ht="20.100000000000001" customHeight="1">
      <c r="A383" s="1115">
        <v>4000690</v>
      </c>
      <c r="B383" s="1116" t="s">
        <v>2970</v>
      </c>
      <c r="C383" s="987">
        <v>0</v>
      </c>
      <c r="D383" s="1117">
        <v>1</v>
      </c>
      <c r="E383" s="987">
        <v>0</v>
      </c>
      <c r="F383" s="1117">
        <v>0</v>
      </c>
      <c r="G383" s="987">
        <v>0</v>
      </c>
      <c r="H383" s="844">
        <v>1</v>
      </c>
    </row>
    <row r="384" spans="1:8" s="184" customFormat="1" ht="20.100000000000001" customHeight="1">
      <c r="A384" s="1115">
        <v>4000720</v>
      </c>
      <c r="B384" s="1116" t="s">
        <v>2971</v>
      </c>
      <c r="C384" s="987">
        <v>0</v>
      </c>
      <c r="D384" s="1117">
        <v>0</v>
      </c>
      <c r="E384" s="987">
        <v>0</v>
      </c>
      <c r="F384" s="1117">
        <v>1</v>
      </c>
      <c r="G384" s="987">
        <v>0</v>
      </c>
      <c r="H384" s="844">
        <v>1</v>
      </c>
    </row>
    <row r="385" spans="1:8" s="184" customFormat="1" ht="20.100000000000001" customHeight="1">
      <c r="A385" s="1115">
        <v>4000730</v>
      </c>
      <c r="B385" s="1116" t="s">
        <v>2972</v>
      </c>
      <c r="C385" s="987">
        <v>0</v>
      </c>
      <c r="D385" s="1117">
        <v>1</v>
      </c>
      <c r="E385" s="987">
        <v>0</v>
      </c>
      <c r="F385" s="1117">
        <v>0</v>
      </c>
      <c r="G385" s="987">
        <v>0</v>
      </c>
      <c r="H385" s="844">
        <v>1</v>
      </c>
    </row>
    <row r="386" spans="1:8" s="184" customFormat="1" ht="20.100000000000001" customHeight="1">
      <c r="A386" s="1115">
        <v>4000740</v>
      </c>
      <c r="B386" s="1116" t="s">
        <v>2973</v>
      </c>
      <c r="C386" s="987">
        <v>0</v>
      </c>
      <c r="D386" s="1117">
        <v>0</v>
      </c>
      <c r="E386" s="987">
        <v>0</v>
      </c>
      <c r="F386" s="1117">
        <v>1</v>
      </c>
      <c r="G386" s="987">
        <v>0</v>
      </c>
      <c r="H386" s="844">
        <v>1</v>
      </c>
    </row>
    <row r="387" spans="1:8" s="184" customFormat="1" ht="20.100000000000001" customHeight="1">
      <c r="A387" s="1115">
        <v>4000750</v>
      </c>
      <c r="B387" s="1116" t="s">
        <v>2974</v>
      </c>
      <c r="C387" s="987">
        <v>0</v>
      </c>
      <c r="D387" s="1117">
        <v>1</v>
      </c>
      <c r="E387" s="987">
        <v>0</v>
      </c>
      <c r="F387" s="1117">
        <v>0</v>
      </c>
      <c r="G387" s="987">
        <v>0</v>
      </c>
      <c r="H387" s="844">
        <v>1</v>
      </c>
    </row>
    <row r="388" spans="1:8" s="184" customFormat="1" ht="20.100000000000001" customHeight="1">
      <c r="A388" s="1115">
        <v>4000780</v>
      </c>
      <c r="B388" s="1116" t="s">
        <v>2975</v>
      </c>
      <c r="C388" s="987">
        <v>22</v>
      </c>
      <c r="D388" s="1117">
        <v>31.679999999999996</v>
      </c>
      <c r="E388" s="987">
        <v>0</v>
      </c>
      <c r="F388" s="1117">
        <v>0</v>
      </c>
      <c r="G388" s="987">
        <v>22</v>
      </c>
      <c r="H388" s="844">
        <v>31.679999999999996</v>
      </c>
    </row>
    <row r="389" spans="1:8" s="184" customFormat="1" ht="20.100000000000001" customHeight="1">
      <c r="A389" s="1115">
        <v>4000790</v>
      </c>
      <c r="B389" s="1116" t="s">
        <v>2976</v>
      </c>
      <c r="C389" s="987">
        <v>21</v>
      </c>
      <c r="D389" s="1117">
        <v>32</v>
      </c>
      <c r="E389" s="987">
        <v>0</v>
      </c>
      <c r="F389" s="1117">
        <v>0</v>
      </c>
      <c r="G389" s="987">
        <v>21</v>
      </c>
      <c r="H389" s="844">
        <v>32</v>
      </c>
    </row>
    <row r="390" spans="1:8" s="184" customFormat="1" ht="20.100000000000001" customHeight="1">
      <c r="A390" s="1115">
        <v>4000800</v>
      </c>
      <c r="B390" s="1116" t="s">
        <v>2977</v>
      </c>
      <c r="C390" s="987">
        <v>22</v>
      </c>
      <c r="D390" s="1117">
        <v>3.9599999999999995</v>
      </c>
      <c r="E390" s="987">
        <v>0</v>
      </c>
      <c r="F390" s="1117">
        <v>1.3200000000000003</v>
      </c>
      <c r="G390" s="987">
        <v>22</v>
      </c>
      <c r="H390" s="844">
        <v>5.2799999999999994</v>
      </c>
    </row>
    <row r="391" spans="1:8" s="184" customFormat="1" ht="20.100000000000001" customHeight="1">
      <c r="A391" s="1115">
        <v>4000810</v>
      </c>
      <c r="B391" s="1116" t="s">
        <v>2978</v>
      </c>
      <c r="C391" s="987">
        <v>21</v>
      </c>
      <c r="D391" s="1117">
        <v>1</v>
      </c>
      <c r="E391" s="987">
        <v>0</v>
      </c>
      <c r="F391" s="1117">
        <v>0</v>
      </c>
      <c r="G391" s="987">
        <v>21</v>
      </c>
      <c r="H391" s="844">
        <v>1</v>
      </c>
    </row>
    <row r="392" spans="1:8" s="184" customFormat="1" ht="20.100000000000001" customHeight="1">
      <c r="A392" s="1115">
        <v>4000820</v>
      </c>
      <c r="B392" s="1116" t="s">
        <v>2979</v>
      </c>
      <c r="C392" s="987">
        <v>160</v>
      </c>
      <c r="D392" s="1117">
        <v>200.64</v>
      </c>
      <c r="E392" s="987">
        <v>4</v>
      </c>
      <c r="F392" s="1117">
        <v>30.36</v>
      </c>
      <c r="G392" s="987">
        <v>164</v>
      </c>
      <c r="H392" s="844">
        <v>231</v>
      </c>
    </row>
    <row r="393" spans="1:8" s="184" customFormat="1" ht="20.100000000000001" customHeight="1">
      <c r="A393" s="1115">
        <v>4000830</v>
      </c>
      <c r="B393" s="1116" t="s">
        <v>2980</v>
      </c>
      <c r="C393" s="987">
        <v>133</v>
      </c>
      <c r="D393" s="1117">
        <v>201</v>
      </c>
      <c r="E393" s="987">
        <v>0</v>
      </c>
      <c r="F393" s="1117">
        <v>30</v>
      </c>
      <c r="G393" s="987">
        <v>133</v>
      </c>
      <c r="H393" s="844">
        <v>231</v>
      </c>
    </row>
    <row r="394" spans="1:8" s="184" customFormat="1" ht="20.100000000000001" customHeight="1">
      <c r="A394" s="1115">
        <v>4000840</v>
      </c>
      <c r="B394" s="1116" t="s">
        <v>2981</v>
      </c>
      <c r="C394" s="987">
        <v>64</v>
      </c>
      <c r="D394" s="1117">
        <v>17.16</v>
      </c>
      <c r="E394" s="987">
        <v>0</v>
      </c>
      <c r="F394" s="1117">
        <v>17.16</v>
      </c>
      <c r="G394" s="987">
        <v>64</v>
      </c>
      <c r="H394" s="844">
        <v>34.32</v>
      </c>
    </row>
    <row r="395" spans="1:8" s="184" customFormat="1" ht="20.100000000000001" customHeight="1">
      <c r="A395" s="1115">
        <v>4000850</v>
      </c>
      <c r="B395" s="1116" t="s">
        <v>2982</v>
      </c>
      <c r="C395" s="987">
        <v>64</v>
      </c>
      <c r="D395" s="1117">
        <v>17</v>
      </c>
      <c r="E395" s="987">
        <v>0</v>
      </c>
      <c r="F395" s="1117">
        <v>17</v>
      </c>
      <c r="G395" s="987">
        <v>64</v>
      </c>
      <c r="H395" s="844">
        <v>34</v>
      </c>
    </row>
    <row r="396" spans="1:8" s="184" customFormat="1" ht="20.100000000000001" customHeight="1">
      <c r="A396" s="1115">
        <v>400851</v>
      </c>
      <c r="B396" s="1116" t="s">
        <v>2983</v>
      </c>
      <c r="C396" s="987">
        <v>4</v>
      </c>
      <c r="D396" s="1117">
        <v>0</v>
      </c>
      <c r="E396" s="987">
        <v>0</v>
      </c>
      <c r="F396" s="1117">
        <v>1</v>
      </c>
      <c r="G396" s="987">
        <v>4</v>
      </c>
      <c r="H396" s="844">
        <v>1</v>
      </c>
    </row>
    <row r="397" spans="1:8" s="184" customFormat="1" ht="20.100000000000001" customHeight="1">
      <c r="A397" s="1115">
        <v>400852</v>
      </c>
      <c r="B397" s="1116" t="s">
        <v>2984</v>
      </c>
      <c r="C397" s="987">
        <v>4</v>
      </c>
      <c r="D397" s="1117">
        <v>1</v>
      </c>
      <c r="E397" s="987">
        <v>0</v>
      </c>
      <c r="F397" s="1117">
        <v>0</v>
      </c>
      <c r="G397" s="987">
        <v>4</v>
      </c>
      <c r="H397" s="844">
        <v>1</v>
      </c>
    </row>
    <row r="398" spans="1:8" s="184" customFormat="1" ht="20.100000000000001" customHeight="1">
      <c r="A398" s="1115">
        <v>4000860</v>
      </c>
      <c r="B398" s="1116" t="s">
        <v>2985</v>
      </c>
      <c r="C398" s="987">
        <v>20</v>
      </c>
      <c r="D398" s="1117">
        <v>46.2</v>
      </c>
      <c r="E398" s="987">
        <v>1</v>
      </c>
      <c r="F398" s="1117">
        <v>9.2399999999999984</v>
      </c>
      <c r="G398" s="987">
        <v>21</v>
      </c>
      <c r="H398" s="844">
        <v>55.44</v>
      </c>
    </row>
    <row r="399" spans="1:8" s="184" customFormat="1" ht="20.100000000000001" customHeight="1">
      <c r="A399" s="1115">
        <v>4000870</v>
      </c>
      <c r="B399" s="1116" t="s">
        <v>2986</v>
      </c>
      <c r="C399" s="987">
        <v>16</v>
      </c>
      <c r="D399" s="1117">
        <v>46</v>
      </c>
      <c r="E399" s="987">
        <v>0</v>
      </c>
      <c r="F399" s="1117">
        <v>9</v>
      </c>
      <c r="G399" s="987">
        <v>16</v>
      </c>
      <c r="H399" s="844">
        <v>55</v>
      </c>
    </row>
    <row r="400" spans="1:8" s="184" customFormat="1" ht="20.100000000000001" customHeight="1">
      <c r="A400" s="1115">
        <v>4000900</v>
      </c>
      <c r="B400" s="1116" t="s">
        <v>2987</v>
      </c>
      <c r="C400" s="987">
        <v>19</v>
      </c>
      <c r="D400" s="1117">
        <v>5.2800000000000011</v>
      </c>
      <c r="E400" s="987">
        <v>0</v>
      </c>
      <c r="F400" s="1117">
        <v>0</v>
      </c>
      <c r="G400" s="987">
        <v>19</v>
      </c>
      <c r="H400" s="844">
        <v>5.2800000000000011</v>
      </c>
    </row>
    <row r="401" spans="1:8" s="184" customFormat="1" ht="20.100000000000001" customHeight="1">
      <c r="A401" s="1115">
        <v>4000910</v>
      </c>
      <c r="B401" s="1116" t="s">
        <v>2988</v>
      </c>
      <c r="C401" s="987">
        <v>19</v>
      </c>
      <c r="D401" s="1117">
        <v>5</v>
      </c>
      <c r="E401" s="987">
        <v>0</v>
      </c>
      <c r="F401" s="1117">
        <v>0</v>
      </c>
      <c r="G401" s="987">
        <v>19</v>
      </c>
      <c r="H401" s="844">
        <v>5</v>
      </c>
    </row>
    <row r="402" spans="1:8" s="184" customFormat="1" ht="20.100000000000001" customHeight="1">
      <c r="A402" s="1115">
        <v>4000920</v>
      </c>
      <c r="B402" s="1116" t="s">
        <v>2989</v>
      </c>
      <c r="C402" s="987">
        <v>200</v>
      </c>
      <c r="D402" s="1117">
        <v>266.64</v>
      </c>
      <c r="E402" s="987">
        <v>3</v>
      </c>
      <c r="F402" s="1117">
        <v>26.4</v>
      </c>
      <c r="G402" s="987">
        <v>203</v>
      </c>
      <c r="H402" s="844">
        <v>293.03999999999996</v>
      </c>
    </row>
    <row r="403" spans="1:8" s="184" customFormat="1" ht="20.100000000000001" customHeight="1">
      <c r="A403" s="1115">
        <v>4000930</v>
      </c>
      <c r="B403" s="1116" t="s">
        <v>2990</v>
      </c>
      <c r="C403" s="987">
        <v>171</v>
      </c>
      <c r="D403" s="1117">
        <v>267</v>
      </c>
      <c r="E403" s="987">
        <v>0</v>
      </c>
      <c r="F403" s="1117">
        <v>26</v>
      </c>
      <c r="G403" s="987">
        <v>171</v>
      </c>
      <c r="H403" s="844">
        <v>293</v>
      </c>
    </row>
    <row r="404" spans="1:8" s="184" customFormat="1" ht="20.100000000000001" customHeight="1">
      <c r="A404" s="1115">
        <v>4000960</v>
      </c>
      <c r="B404" s="1116" t="s">
        <v>2991</v>
      </c>
      <c r="C404" s="987">
        <v>5</v>
      </c>
      <c r="D404" s="1117">
        <v>5.2800000000000011</v>
      </c>
      <c r="E404" s="987">
        <v>0</v>
      </c>
      <c r="F404" s="1117">
        <v>0</v>
      </c>
      <c r="G404" s="987">
        <v>5</v>
      </c>
      <c r="H404" s="844">
        <v>5.2800000000000011</v>
      </c>
    </row>
    <row r="405" spans="1:8" s="184" customFormat="1" ht="20.100000000000001" customHeight="1">
      <c r="A405" s="1115">
        <v>4000970</v>
      </c>
      <c r="B405" s="1116" t="s">
        <v>2992</v>
      </c>
      <c r="C405" s="987">
        <v>5</v>
      </c>
      <c r="D405" s="1117">
        <v>5</v>
      </c>
      <c r="E405" s="987">
        <v>0</v>
      </c>
      <c r="F405" s="1117">
        <v>0</v>
      </c>
      <c r="G405" s="987">
        <v>5</v>
      </c>
      <c r="H405" s="844">
        <v>5</v>
      </c>
    </row>
    <row r="406" spans="1:8" s="184" customFormat="1" ht="20.100000000000001" customHeight="1">
      <c r="A406" s="1115">
        <v>4000980</v>
      </c>
      <c r="B406" s="1116" t="s">
        <v>2993</v>
      </c>
      <c r="C406" s="987">
        <v>0</v>
      </c>
      <c r="D406" s="1117">
        <v>0</v>
      </c>
      <c r="E406" s="987">
        <v>0</v>
      </c>
      <c r="F406" s="1117">
        <v>1</v>
      </c>
      <c r="G406" s="987">
        <v>0</v>
      </c>
      <c r="H406" s="844">
        <v>1</v>
      </c>
    </row>
    <row r="407" spans="1:8" s="184" customFormat="1" ht="20.100000000000001" customHeight="1">
      <c r="A407" s="1115">
        <v>4000990</v>
      </c>
      <c r="B407" s="1116" t="s">
        <v>2994</v>
      </c>
      <c r="C407" s="987">
        <v>0</v>
      </c>
      <c r="D407" s="1117">
        <v>1</v>
      </c>
      <c r="E407" s="987">
        <v>0</v>
      </c>
      <c r="F407" s="1117">
        <v>0</v>
      </c>
      <c r="G407" s="987">
        <v>0</v>
      </c>
      <c r="H407" s="844">
        <v>1</v>
      </c>
    </row>
    <row r="408" spans="1:8" s="184" customFormat="1" ht="20.100000000000001" customHeight="1">
      <c r="A408" s="1115">
        <v>4001000</v>
      </c>
      <c r="B408" s="1116" t="s">
        <v>2995</v>
      </c>
      <c r="C408" s="987">
        <v>1</v>
      </c>
      <c r="D408" s="1117">
        <v>0</v>
      </c>
      <c r="E408" s="987">
        <v>0</v>
      </c>
      <c r="F408" s="1117">
        <v>1</v>
      </c>
      <c r="G408" s="987">
        <v>1</v>
      </c>
      <c r="H408" s="844">
        <v>1</v>
      </c>
    </row>
    <row r="409" spans="1:8" s="184" customFormat="1" ht="20.100000000000001" customHeight="1">
      <c r="A409" s="1115">
        <v>4001010</v>
      </c>
      <c r="B409" s="1116" t="s">
        <v>2996</v>
      </c>
      <c r="C409" s="987">
        <v>1</v>
      </c>
      <c r="D409" s="1117">
        <v>1</v>
      </c>
      <c r="E409" s="987">
        <v>0</v>
      </c>
      <c r="F409" s="1117">
        <v>0</v>
      </c>
      <c r="G409" s="987">
        <v>1</v>
      </c>
      <c r="H409" s="844">
        <v>1</v>
      </c>
    </row>
    <row r="410" spans="1:8" s="184" customFormat="1" ht="20.100000000000001" customHeight="1">
      <c r="A410" s="1115">
        <v>4001020</v>
      </c>
      <c r="B410" s="1116" t="s">
        <v>2997</v>
      </c>
      <c r="C410" s="987">
        <v>1</v>
      </c>
      <c r="D410" s="1117">
        <v>1.3200000000000003</v>
      </c>
      <c r="E410" s="987">
        <v>0</v>
      </c>
      <c r="F410" s="1117">
        <v>0</v>
      </c>
      <c r="G410" s="987">
        <v>1</v>
      </c>
      <c r="H410" s="844">
        <v>1.3200000000000003</v>
      </c>
    </row>
    <row r="411" spans="1:8" s="184" customFormat="1" ht="20.100000000000001" customHeight="1">
      <c r="A411" s="1115">
        <v>4001030</v>
      </c>
      <c r="B411" s="1116" t="s">
        <v>2998</v>
      </c>
      <c r="C411" s="987">
        <v>1</v>
      </c>
      <c r="D411" s="1117">
        <v>1</v>
      </c>
      <c r="E411" s="987">
        <v>0</v>
      </c>
      <c r="F411" s="1117">
        <v>0</v>
      </c>
      <c r="G411" s="987">
        <v>1</v>
      </c>
      <c r="H411" s="844">
        <v>1</v>
      </c>
    </row>
    <row r="412" spans="1:8" s="184" customFormat="1" ht="20.100000000000001" customHeight="1">
      <c r="A412" s="1115">
        <v>4001040</v>
      </c>
      <c r="B412" s="1116" t="s">
        <v>2999</v>
      </c>
      <c r="C412" s="987">
        <v>0</v>
      </c>
      <c r="D412" s="1117">
        <v>0</v>
      </c>
      <c r="E412" s="987">
        <v>0</v>
      </c>
      <c r="F412" s="1117">
        <v>1</v>
      </c>
      <c r="G412" s="987">
        <v>0</v>
      </c>
      <c r="H412" s="844">
        <v>1</v>
      </c>
    </row>
    <row r="413" spans="1:8" s="184" customFormat="1" ht="20.100000000000001" customHeight="1">
      <c r="A413" s="1115">
        <v>4001050</v>
      </c>
      <c r="B413" s="1116" t="s">
        <v>3000</v>
      </c>
      <c r="C413" s="987">
        <v>0</v>
      </c>
      <c r="D413" s="1117">
        <v>1</v>
      </c>
      <c r="E413" s="987">
        <v>0</v>
      </c>
      <c r="F413" s="1117">
        <v>0</v>
      </c>
      <c r="G413" s="987">
        <v>0</v>
      </c>
      <c r="H413" s="844">
        <v>1</v>
      </c>
    </row>
    <row r="414" spans="1:8" s="184" customFormat="1" ht="20.100000000000001" customHeight="1">
      <c r="A414" s="1115">
        <v>4001060</v>
      </c>
      <c r="B414" s="1116" t="s">
        <v>3001</v>
      </c>
      <c r="C414" s="987">
        <v>1</v>
      </c>
      <c r="D414" s="1117">
        <v>0</v>
      </c>
      <c r="E414" s="987">
        <v>0</v>
      </c>
      <c r="F414" s="1117">
        <v>1</v>
      </c>
      <c r="G414" s="987">
        <v>1</v>
      </c>
      <c r="H414" s="844">
        <v>1</v>
      </c>
    </row>
    <row r="415" spans="1:8" s="184" customFormat="1" ht="20.100000000000001" customHeight="1">
      <c r="A415" s="1115">
        <v>4001070</v>
      </c>
      <c r="B415" s="1116" t="s">
        <v>3002</v>
      </c>
      <c r="C415" s="987">
        <v>1</v>
      </c>
      <c r="D415" s="1117">
        <v>1</v>
      </c>
      <c r="E415" s="987">
        <v>0</v>
      </c>
      <c r="F415" s="1117">
        <v>0</v>
      </c>
      <c r="G415" s="987">
        <v>1</v>
      </c>
      <c r="H415" s="844">
        <v>1</v>
      </c>
    </row>
    <row r="416" spans="1:8" s="184" customFormat="1" ht="20.100000000000001" customHeight="1">
      <c r="A416" s="1115">
        <v>4001080</v>
      </c>
      <c r="B416" s="1116" t="s">
        <v>3003</v>
      </c>
      <c r="C416" s="987">
        <v>0</v>
      </c>
      <c r="D416" s="1117">
        <v>0</v>
      </c>
      <c r="E416" s="987">
        <v>0</v>
      </c>
      <c r="F416" s="1117">
        <v>1</v>
      </c>
      <c r="G416" s="987">
        <v>0</v>
      </c>
      <c r="H416" s="844">
        <v>1</v>
      </c>
    </row>
    <row r="417" spans="1:8" s="184" customFormat="1" ht="20.100000000000001" customHeight="1">
      <c r="A417" s="1115">
        <v>4001090</v>
      </c>
      <c r="B417" s="1116" t="s">
        <v>3004</v>
      </c>
      <c r="C417" s="987">
        <v>0</v>
      </c>
      <c r="D417" s="1117">
        <v>1</v>
      </c>
      <c r="E417" s="987">
        <v>0</v>
      </c>
      <c r="F417" s="1117">
        <v>0</v>
      </c>
      <c r="G417" s="987">
        <v>0</v>
      </c>
      <c r="H417" s="844">
        <v>1</v>
      </c>
    </row>
    <row r="418" spans="1:8" s="184" customFormat="1" ht="20.100000000000001" customHeight="1">
      <c r="A418" s="1115">
        <v>4001100</v>
      </c>
      <c r="B418" s="1116" t="s">
        <v>3005</v>
      </c>
      <c r="C418" s="987">
        <v>0</v>
      </c>
      <c r="D418" s="1117">
        <v>1.3200000000000003</v>
      </c>
      <c r="E418" s="987">
        <v>0</v>
      </c>
      <c r="F418" s="1117">
        <v>0</v>
      </c>
      <c r="G418" s="987">
        <v>0</v>
      </c>
      <c r="H418" s="844">
        <v>1.3200000000000003</v>
      </c>
    </row>
    <row r="419" spans="1:8" s="184" customFormat="1" ht="20.100000000000001" customHeight="1">
      <c r="A419" s="1115">
        <v>4001120</v>
      </c>
      <c r="B419" s="1116" t="s">
        <v>3006</v>
      </c>
      <c r="C419" s="987">
        <v>0</v>
      </c>
      <c r="D419" s="1117">
        <v>0</v>
      </c>
      <c r="E419" s="987">
        <v>0</v>
      </c>
      <c r="F419" s="1117">
        <v>1</v>
      </c>
      <c r="G419" s="987">
        <v>0</v>
      </c>
      <c r="H419" s="844">
        <v>1</v>
      </c>
    </row>
    <row r="420" spans="1:8" s="184" customFormat="1" ht="20.100000000000001" customHeight="1">
      <c r="A420" s="1115">
        <v>4001130</v>
      </c>
      <c r="B420" s="1116" t="s">
        <v>3007</v>
      </c>
      <c r="C420" s="987">
        <v>0</v>
      </c>
      <c r="D420" s="1117">
        <v>1</v>
      </c>
      <c r="E420" s="987">
        <v>0</v>
      </c>
      <c r="F420" s="1117">
        <v>0</v>
      </c>
      <c r="G420" s="987">
        <v>0</v>
      </c>
      <c r="H420" s="844">
        <v>1</v>
      </c>
    </row>
    <row r="421" spans="1:8" s="184" customFormat="1" ht="20.100000000000001" customHeight="1">
      <c r="A421" s="1115">
        <v>4001140</v>
      </c>
      <c r="B421" s="1116" t="s">
        <v>3008</v>
      </c>
      <c r="C421" s="987">
        <v>1</v>
      </c>
      <c r="D421" s="1117">
        <v>3.9599999999999995</v>
      </c>
      <c r="E421" s="987">
        <v>0</v>
      </c>
      <c r="F421" s="1117">
        <v>0</v>
      </c>
      <c r="G421" s="987">
        <v>1</v>
      </c>
      <c r="H421" s="844">
        <v>3.9599999999999995</v>
      </c>
    </row>
    <row r="422" spans="1:8" s="184" customFormat="1" ht="20.100000000000001" customHeight="1">
      <c r="A422" s="1115">
        <v>4001150</v>
      </c>
      <c r="B422" s="1116" t="s">
        <v>3009</v>
      </c>
      <c r="C422" s="987">
        <v>1</v>
      </c>
      <c r="D422" s="1117">
        <v>4</v>
      </c>
      <c r="E422" s="987">
        <v>0</v>
      </c>
      <c r="F422" s="1117">
        <v>0</v>
      </c>
      <c r="G422" s="987">
        <v>1</v>
      </c>
      <c r="H422" s="844">
        <v>4</v>
      </c>
    </row>
    <row r="423" spans="1:8" s="184" customFormat="1" ht="20.100000000000001" customHeight="1">
      <c r="A423" s="1115">
        <v>4001160</v>
      </c>
      <c r="B423" s="1116" t="s">
        <v>3010</v>
      </c>
      <c r="C423" s="987">
        <v>1</v>
      </c>
      <c r="D423" s="1117">
        <v>0</v>
      </c>
      <c r="E423" s="987">
        <v>0</v>
      </c>
      <c r="F423" s="1117">
        <v>1</v>
      </c>
      <c r="G423" s="987">
        <v>1</v>
      </c>
      <c r="H423" s="844">
        <v>1</v>
      </c>
    </row>
    <row r="424" spans="1:8" s="184" customFormat="1" ht="20.100000000000001" customHeight="1">
      <c r="A424" s="1115">
        <v>4001170</v>
      </c>
      <c r="B424" s="1116" t="s">
        <v>3011</v>
      </c>
      <c r="C424" s="987">
        <v>1</v>
      </c>
      <c r="D424" s="1117">
        <v>1</v>
      </c>
      <c r="E424" s="987">
        <v>0</v>
      </c>
      <c r="F424" s="1117">
        <v>0</v>
      </c>
      <c r="G424" s="987">
        <v>1</v>
      </c>
      <c r="H424" s="844">
        <v>1</v>
      </c>
    </row>
    <row r="425" spans="1:8" s="184" customFormat="1" ht="20.100000000000001" customHeight="1">
      <c r="A425" s="1115">
        <v>4001180</v>
      </c>
      <c r="B425" s="1116" t="s">
        <v>3012</v>
      </c>
      <c r="C425" s="987">
        <v>0</v>
      </c>
      <c r="D425" s="1117">
        <v>1.3200000000000003</v>
      </c>
      <c r="E425" s="987">
        <v>0</v>
      </c>
      <c r="F425" s="1117">
        <v>0</v>
      </c>
      <c r="G425" s="987">
        <v>0</v>
      </c>
      <c r="H425" s="844">
        <v>1.3200000000000003</v>
      </c>
    </row>
    <row r="426" spans="1:8" s="184" customFormat="1" ht="20.100000000000001" customHeight="1">
      <c r="A426" s="1115">
        <v>4001190</v>
      </c>
      <c r="B426" s="1116" t="s">
        <v>3013</v>
      </c>
      <c r="C426" s="987">
        <v>0</v>
      </c>
      <c r="D426" s="1117">
        <v>1</v>
      </c>
      <c r="E426" s="987">
        <v>0</v>
      </c>
      <c r="F426" s="1117">
        <v>0</v>
      </c>
      <c r="G426" s="987">
        <v>0</v>
      </c>
      <c r="H426" s="844">
        <v>1</v>
      </c>
    </row>
    <row r="427" spans="1:8" s="184" customFormat="1" ht="20.100000000000001" customHeight="1">
      <c r="A427" s="1115">
        <v>4001200</v>
      </c>
      <c r="B427" s="1116" t="s">
        <v>3014</v>
      </c>
      <c r="C427" s="987">
        <v>1</v>
      </c>
      <c r="D427" s="1117">
        <v>0</v>
      </c>
      <c r="E427" s="987">
        <v>0</v>
      </c>
      <c r="F427" s="1117">
        <v>1</v>
      </c>
      <c r="G427" s="987">
        <v>1</v>
      </c>
      <c r="H427" s="844">
        <v>1</v>
      </c>
    </row>
    <row r="428" spans="1:8" s="184" customFormat="1" ht="20.100000000000001" customHeight="1">
      <c r="A428" s="1115">
        <v>4001210</v>
      </c>
      <c r="B428" s="1116" t="s">
        <v>3015</v>
      </c>
      <c r="C428" s="987">
        <v>0</v>
      </c>
      <c r="D428" s="1117">
        <v>1</v>
      </c>
      <c r="E428" s="987">
        <v>0</v>
      </c>
      <c r="F428" s="1117">
        <v>0</v>
      </c>
      <c r="G428" s="987">
        <v>0</v>
      </c>
      <c r="H428" s="844">
        <v>1</v>
      </c>
    </row>
    <row r="429" spans="1:8" s="184" customFormat="1" ht="20.100000000000001" customHeight="1">
      <c r="A429" s="1115">
        <v>4001220</v>
      </c>
      <c r="B429" s="1116" t="s">
        <v>3016</v>
      </c>
      <c r="C429" s="987">
        <v>2</v>
      </c>
      <c r="D429" s="1117">
        <v>0</v>
      </c>
      <c r="E429" s="987">
        <v>0</v>
      </c>
      <c r="F429" s="1117">
        <v>1</v>
      </c>
      <c r="G429" s="987">
        <v>2</v>
      </c>
      <c r="H429" s="844">
        <v>1</v>
      </c>
    </row>
    <row r="430" spans="1:8" s="184" customFormat="1" ht="20.100000000000001" customHeight="1">
      <c r="A430" s="1115">
        <v>4001230</v>
      </c>
      <c r="B430" s="1116" t="s">
        <v>3017</v>
      </c>
      <c r="C430" s="987">
        <v>1</v>
      </c>
      <c r="D430" s="1117">
        <v>1</v>
      </c>
      <c r="E430" s="987">
        <v>0</v>
      </c>
      <c r="F430" s="1117">
        <v>0</v>
      </c>
      <c r="G430" s="987">
        <v>1</v>
      </c>
      <c r="H430" s="844">
        <v>1</v>
      </c>
    </row>
    <row r="431" spans="1:8" s="184" customFormat="1" ht="20.100000000000001" customHeight="1">
      <c r="A431" s="1115">
        <v>4001240</v>
      </c>
      <c r="B431" s="1116" t="s">
        <v>3018</v>
      </c>
      <c r="C431" s="987">
        <v>8</v>
      </c>
      <c r="D431" s="1117">
        <v>1.3200000000000003</v>
      </c>
      <c r="E431" s="987">
        <v>0</v>
      </c>
      <c r="F431" s="1117">
        <v>0</v>
      </c>
      <c r="G431" s="987">
        <v>8</v>
      </c>
      <c r="H431" s="844">
        <v>1.3200000000000003</v>
      </c>
    </row>
    <row r="432" spans="1:8" s="184" customFormat="1" ht="20.100000000000001" customHeight="1">
      <c r="A432" s="1115">
        <v>4001250</v>
      </c>
      <c r="B432" s="1116" t="s">
        <v>3019</v>
      </c>
      <c r="C432" s="987">
        <v>8</v>
      </c>
      <c r="D432" s="1117">
        <v>1</v>
      </c>
      <c r="E432" s="987">
        <v>0</v>
      </c>
      <c r="F432" s="1117">
        <v>0</v>
      </c>
      <c r="G432" s="987">
        <v>8</v>
      </c>
      <c r="H432" s="844">
        <v>1</v>
      </c>
    </row>
    <row r="433" spans="1:8" s="184" customFormat="1" ht="20.100000000000001" customHeight="1">
      <c r="A433" s="1115">
        <v>4001260</v>
      </c>
      <c r="B433" s="1116" t="s">
        <v>3020</v>
      </c>
      <c r="C433" s="987">
        <v>1</v>
      </c>
      <c r="D433" s="1117">
        <v>0</v>
      </c>
      <c r="E433" s="987">
        <v>0</v>
      </c>
      <c r="F433" s="1117">
        <v>1</v>
      </c>
      <c r="G433" s="987">
        <v>1</v>
      </c>
      <c r="H433" s="844">
        <v>1</v>
      </c>
    </row>
    <row r="434" spans="1:8" s="184" customFormat="1" ht="20.100000000000001" customHeight="1">
      <c r="A434" s="1115">
        <v>4001270</v>
      </c>
      <c r="B434" s="1116" t="s">
        <v>3021</v>
      </c>
      <c r="C434" s="987">
        <v>1</v>
      </c>
      <c r="D434" s="1117">
        <v>1</v>
      </c>
      <c r="E434" s="987">
        <v>0</v>
      </c>
      <c r="F434" s="1117">
        <v>0</v>
      </c>
      <c r="G434" s="987">
        <v>1</v>
      </c>
      <c r="H434" s="844">
        <v>1</v>
      </c>
    </row>
    <row r="435" spans="1:8" s="184" customFormat="1" ht="20.100000000000001" customHeight="1">
      <c r="A435" s="1115">
        <v>4001280</v>
      </c>
      <c r="B435" s="1116" t="s">
        <v>3022</v>
      </c>
      <c r="C435" s="987">
        <v>1</v>
      </c>
      <c r="D435" s="1117">
        <v>1.3200000000000003</v>
      </c>
      <c r="E435" s="987">
        <v>0</v>
      </c>
      <c r="F435" s="1117">
        <v>0</v>
      </c>
      <c r="G435" s="987">
        <v>1</v>
      </c>
      <c r="H435" s="844">
        <v>1.3200000000000003</v>
      </c>
    </row>
    <row r="436" spans="1:8" s="184" customFormat="1" ht="20.100000000000001" customHeight="1">
      <c r="A436" s="1115">
        <v>4001290</v>
      </c>
      <c r="B436" s="1116" t="s">
        <v>3023</v>
      </c>
      <c r="C436" s="987">
        <v>1</v>
      </c>
      <c r="D436" s="1117">
        <v>1</v>
      </c>
      <c r="E436" s="987">
        <v>0</v>
      </c>
      <c r="F436" s="1117">
        <v>0</v>
      </c>
      <c r="G436" s="987">
        <v>1</v>
      </c>
      <c r="H436" s="844">
        <v>1</v>
      </c>
    </row>
    <row r="437" spans="1:8" s="184" customFormat="1" ht="20.100000000000001" customHeight="1">
      <c r="A437" s="1115">
        <v>4001300</v>
      </c>
      <c r="B437" s="1116" t="s">
        <v>3024</v>
      </c>
      <c r="C437" s="987">
        <v>0</v>
      </c>
      <c r="D437" s="1117">
        <v>0</v>
      </c>
      <c r="E437" s="987">
        <v>0</v>
      </c>
      <c r="F437" s="1117">
        <v>1</v>
      </c>
      <c r="G437" s="987">
        <v>0</v>
      </c>
      <c r="H437" s="844">
        <v>1</v>
      </c>
    </row>
    <row r="438" spans="1:8" s="184" customFormat="1" ht="20.100000000000001" customHeight="1">
      <c r="A438" s="1115">
        <v>4001310</v>
      </c>
      <c r="B438" s="1116" t="s">
        <v>3025</v>
      </c>
      <c r="C438" s="987">
        <v>0</v>
      </c>
      <c r="D438" s="1117">
        <v>1</v>
      </c>
      <c r="E438" s="987">
        <v>0</v>
      </c>
      <c r="F438" s="1117">
        <v>0</v>
      </c>
      <c r="G438" s="987">
        <v>0</v>
      </c>
      <c r="H438" s="844">
        <v>1</v>
      </c>
    </row>
    <row r="439" spans="1:8" s="184" customFormat="1" ht="20.100000000000001" customHeight="1">
      <c r="A439" s="1115">
        <v>4001320</v>
      </c>
      <c r="B439" s="1116" t="s">
        <v>3026</v>
      </c>
      <c r="C439" s="987">
        <v>0</v>
      </c>
      <c r="D439" s="1117">
        <v>0</v>
      </c>
      <c r="E439" s="987">
        <v>0</v>
      </c>
      <c r="F439" s="1117">
        <v>1</v>
      </c>
      <c r="G439" s="987">
        <v>0</v>
      </c>
      <c r="H439" s="844">
        <v>1</v>
      </c>
    </row>
    <row r="440" spans="1:8" s="184" customFormat="1" ht="20.100000000000001" customHeight="1">
      <c r="A440" s="1115">
        <v>4001330</v>
      </c>
      <c r="B440" s="1116" t="s">
        <v>3027</v>
      </c>
      <c r="C440" s="987">
        <v>0</v>
      </c>
      <c r="D440" s="1117">
        <v>1</v>
      </c>
      <c r="E440" s="987">
        <v>0</v>
      </c>
      <c r="F440" s="1117">
        <v>0</v>
      </c>
      <c r="G440" s="987">
        <v>0</v>
      </c>
      <c r="H440" s="844">
        <v>1</v>
      </c>
    </row>
    <row r="441" spans="1:8" s="184" customFormat="1" ht="20.100000000000001" customHeight="1">
      <c r="A441" s="1115">
        <v>4001340</v>
      </c>
      <c r="B441" s="1116" t="s">
        <v>3028</v>
      </c>
      <c r="C441" s="987">
        <v>0</v>
      </c>
      <c r="D441" s="1117">
        <v>0</v>
      </c>
      <c r="E441" s="987">
        <v>0</v>
      </c>
      <c r="F441" s="1117">
        <v>1</v>
      </c>
      <c r="G441" s="987">
        <v>0</v>
      </c>
      <c r="H441" s="844">
        <v>1</v>
      </c>
    </row>
    <row r="442" spans="1:8" s="184" customFormat="1" ht="20.100000000000001" customHeight="1">
      <c r="A442" s="1115">
        <v>4001350</v>
      </c>
      <c r="B442" s="1116" t="s">
        <v>3029</v>
      </c>
      <c r="C442" s="987">
        <v>0</v>
      </c>
      <c r="D442" s="1117">
        <v>0</v>
      </c>
      <c r="E442" s="987">
        <v>0</v>
      </c>
      <c r="F442" s="1117">
        <v>1</v>
      </c>
      <c r="G442" s="987">
        <v>0</v>
      </c>
      <c r="H442" s="844">
        <v>1</v>
      </c>
    </row>
    <row r="443" spans="1:8" s="184" customFormat="1" ht="20.100000000000001" customHeight="1">
      <c r="A443" s="1115">
        <v>4001360</v>
      </c>
      <c r="B443" s="1116" t="s">
        <v>3030</v>
      </c>
      <c r="C443" s="987">
        <v>6</v>
      </c>
      <c r="D443" s="1117">
        <v>0</v>
      </c>
      <c r="E443" s="987">
        <v>0</v>
      </c>
      <c r="F443" s="1117">
        <v>1</v>
      </c>
      <c r="G443" s="987">
        <v>6</v>
      </c>
      <c r="H443" s="844">
        <v>1</v>
      </c>
    </row>
    <row r="444" spans="1:8" s="184" customFormat="1" ht="20.100000000000001" customHeight="1">
      <c r="A444" s="1115">
        <v>4001370</v>
      </c>
      <c r="B444" s="1116" t="s">
        <v>3031</v>
      </c>
      <c r="C444" s="987">
        <v>6</v>
      </c>
      <c r="D444" s="1117">
        <v>1</v>
      </c>
      <c r="E444" s="987">
        <v>0</v>
      </c>
      <c r="F444" s="1117">
        <v>0</v>
      </c>
      <c r="G444" s="987">
        <v>6</v>
      </c>
      <c r="H444" s="844">
        <v>1</v>
      </c>
    </row>
    <row r="445" spans="1:8" s="184" customFormat="1" ht="20.100000000000001" customHeight="1">
      <c r="A445" s="1115">
        <v>4001380</v>
      </c>
      <c r="B445" s="1116" t="s">
        <v>3032</v>
      </c>
      <c r="C445" s="987">
        <v>2</v>
      </c>
      <c r="D445" s="1117">
        <v>0</v>
      </c>
      <c r="E445" s="987">
        <v>0</v>
      </c>
      <c r="F445" s="1117">
        <v>1</v>
      </c>
      <c r="G445" s="987">
        <v>2</v>
      </c>
      <c r="H445" s="844">
        <v>1</v>
      </c>
    </row>
    <row r="446" spans="1:8" s="184" customFormat="1" ht="20.100000000000001" customHeight="1">
      <c r="A446" s="1115">
        <v>4001390</v>
      </c>
      <c r="B446" s="1116" t="s">
        <v>3033</v>
      </c>
      <c r="C446" s="987">
        <v>1</v>
      </c>
      <c r="D446" s="1117">
        <v>1</v>
      </c>
      <c r="E446" s="987">
        <v>0</v>
      </c>
      <c r="F446" s="1117">
        <v>0</v>
      </c>
      <c r="G446" s="987">
        <v>1</v>
      </c>
      <c r="H446" s="844">
        <v>1</v>
      </c>
    </row>
    <row r="447" spans="1:8" s="184" customFormat="1" ht="20.100000000000001" customHeight="1">
      <c r="A447" s="1115">
        <v>4001400</v>
      </c>
      <c r="B447" s="1116" t="s">
        <v>3034</v>
      </c>
      <c r="C447" s="987">
        <v>33</v>
      </c>
      <c r="D447" s="1117">
        <v>2.6400000000000006</v>
      </c>
      <c r="E447" s="987">
        <v>0</v>
      </c>
      <c r="F447" s="1117">
        <v>0</v>
      </c>
      <c r="G447" s="987">
        <v>33</v>
      </c>
      <c r="H447" s="844">
        <v>2.6400000000000006</v>
      </c>
    </row>
    <row r="448" spans="1:8" s="184" customFormat="1" ht="20.100000000000001" customHeight="1">
      <c r="A448" s="1115">
        <v>4001410</v>
      </c>
      <c r="B448" s="1116" t="s">
        <v>3035</v>
      </c>
      <c r="C448" s="987">
        <v>33</v>
      </c>
      <c r="D448" s="1117">
        <v>3</v>
      </c>
      <c r="E448" s="987">
        <v>0</v>
      </c>
      <c r="F448" s="1117">
        <v>0</v>
      </c>
      <c r="G448" s="987">
        <v>33</v>
      </c>
      <c r="H448" s="844">
        <v>3</v>
      </c>
    </row>
    <row r="449" spans="1:8" s="184" customFormat="1" ht="20.100000000000001" customHeight="1">
      <c r="A449" s="1115">
        <v>4001420</v>
      </c>
      <c r="B449" s="1116" t="s">
        <v>3036</v>
      </c>
      <c r="C449" s="987">
        <v>0</v>
      </c>
      <c r="D449" s="1117">
        <v>1.3200000000000003</v>
      </c>
      <c r="E449" s="987">
        <v>0</v>
      </c>
      <c r="F449" s="1117">
        <v>0</v>
      </c>
      <c r="G449" s="987">
        <v>0</v>
      </c>
      <c r="H449" s="844">
        <v>1.3200000000000003</v>
      </c>
    </row>
    <row r="450" spans="1:8" s="184" customFormat="1" ht="20.100000000000001" customHeight="1">
      <c r="A450" s="1115">
        <v>4001430</v>
      </c>
      <c r="B450" s="1116" t="s">
        <v>3037</v>
      </c>
      <c r="C450" s="987">
        <v>0</v>
      </c>
      <c r="D450" s="1117">
        <v>1</v>
      </c>
      <c r="E450" s="987">
        <v>0</v>
      </c>
      <c r="F450" s="1117">
        <v>0</v>
      </c>
      <c r="G450" s="987">
        <v>0</v>
      </c>
      <c r="H450" s="844">
        <v>1</v>
      </c>
    </row>
    <row r="451" spans="1:8" s="184" customFormat="1" ht="20.100000000000001" customHeight="1">
      <c r="A451" s="1115">
        <v>4001440</v>
      </c>
      <c r="B451" s="1116" t="s">
        <v>3038</v>
      </c>
      <c r="C451" s="987">
        <v>5</v>
      </c>
      <c r="D451" s="1117">
        <v>0</v>
      </c>
      <c r="E451" s="987">
        <v>0</v>
      </c>
      <c r="F451" s="1117">
        <v>1</v>
      </c>
      <c r="G451" s="987">
        <v>5</v>
      </c>
      <c r="H451" s="844">
        <v>1</v>
      </c>
    </row>
    <row r="452" spans="1:8" s="184" customFormat="1" ht="20.100000000000001" customHeight="1">
      <c r="A452" s="1115">
        <v>4001450</v>
      </c>
      <c r="B452" s="1116" t="s">
        <v>3039</v>
      </c>
      <c r="C452" s="987">
        <v>5</v>
      </c>
      <c r="D452" s="1117">
        <v>1</v>
      </c>
      <c r="E452" s="987">
        <v>0</v>
      </c>
      <c r="F452" s="1117">
        <v>0</v>
      </c>
      <c r="G452" s="987">
        <v>5</v>
      </c>
      <c r="H452" s="844">
        <v>1</v>
      </c>
    </row>
    <row r="453" spans="1:8" s="184" customFormat="1" ht="20.100000000000001" customHeight="1">
      <c r="A453" s="1115">
        <v>4001460</v>
      </c>
      <c r="B453" s="1116" t="s">
        <v>3040</v>
      </c>
      <c r="C453" s="987">
        <v>0</v>
      </c>
      <c r="D453" s="1117">
        <v>0</v>
      </c>
      <c r="E453" s="987">
        <v>0</v>
      </c>
      <c r="F453" s="1117">
        <v>1</v>
      </c>
      <c r="G453" s="987">
        <v>0</v>
      </c>
      <c r="H453" s="844">
        <v>1</v>
      </c>
    </row>
    <row r="454" spans="1:8" s="184" customFormat="1" ht="20.100000000000001" customHeight="1">
      <c r="A454" s="1115">
        <v>4001470</v>
      </c>
      <c r="B454" s="1116" t="s">
        <v>3041</v>
      </c>
      <c r="C454" s="987">
        <v>0</v>
      </c>
      <c r="D454" s="1117">
        <v>1</v>
      </c>
      <c r="E454" s="987">
        <v>0</v>
      </c>
      <c r="F454" s="1117">
        <v>0</v>
      </c>
      <c r="G454" s="987">
        <v>0</v>
      </c>
      <c r="H454" s="844">
        <v>1</v>
      </c>
    </row>
    <row r="455" spans="1:8" s="184" customFormat="1" ht="20.100000000000001" customHeight="1">
      <c r="A455" s="1115"/>
      <c r="B455" s="1118"/>
      <c r="C455" s="987">
        <v>0</v>
      </c>
      <c r="D455" s="1117"/>
      <c r="E455" s="987">
        <v>0</v>
      </c>
      <c r="F455" s="1117"/>
      <c r="G455" s="987">
        <v>0</v>
      </c>
      <c r="H455" s="844"/>
    </row>
    <row r="456" spans="1:8" s="184" customFormat="1" ht="20.100000000000001" customHeight="1">
      <c r="A456" s="997"/>
      <c r="B456" s="1119"/>
      <c r="C456" s="987">
        <v>0</v>
      </c>
      <c r="D456" s="1048"/>
      <c r="E456" s="987">
        <v>0</v>
      </c>
      <c r="F456" s="1048"/>
      <c r="G456" s="987">
        <v>0</v>
      </c>
      <c r="H456" s="844"/>
    </row>
    <row r="457" spans="1:8" s="184" customFormat="1" ht="20.100000000000001" customHeight="1">
      <c r="A457" s="1099" t="s">
        <v>3046</v>
      </c>
      <c r="B457" s="1120"/>
      <c r="C457" s="987">
        <v>0</v>
      </c>
      <c r="D457" s="1121"/>
      <c r="E457" s="987">
        <v>0</v>
      </c>
      <c r="F457" s="1121"/>
      <c r="G457" s="987">
        <v>0</v>
      </c>
      <c r="H457" s="989"/>
    </row>
    <row r="458" spans="1:8" s="184" customFormat="1" ht="20.100000000000001" customHeight="1">
      <c r="A458" s="985" t="s">
        <v>2588</v>
      </c>
      <c r="B458" s="1122"/>
      <c r="C458" s="987">
        <v>1</v>
      </c>
      <c r="D458" s="988"/>
      <c r="E458" s="987">
        <v>6</v>
      </c>
      <c r="F458" s="988">
        <v>28</v>
      </c>
      <c r="G458" s="987">
        <v>7</v>
      </c>
      <c r="H458" s="989">
        <v>28</v>
      </c>
    </row>
    <row r="459" spans="1:8" s="184" customFormat="1" ht="20.100000000000001" customHeight="1">
      <c r="A459" s="1123" t="s">
        <v>2589</v>
      </c>
      <c r="B459" s="1442"/>
      <c r="C459" s="987">
        <v>1</v>
      </c>
      <c r="D459" s="1052">
        <v>0</v>
      </c>
      <c r="E459" s="987">
        <v>11</v>
      </c>
      <c r="F459" s="992">
        <v>28</v>
      </c>
      <c r="G459" s="987">
        <v>12</v>
      </c>
      <c r="H459" s="989">
        <v>28</v>
      </c>
    </row>
    <row r="460" spans="1:8" s="184" customFormat="1" ht="20.100000000000001" customHeight="1">
      <c r="A460" s="1124" t="s">
        <v>3047</v>
      </c>
      <c r="B460" s="998" t="s">
        <v>3048</v>
      </c>
      <c r="C460" s="987">
        <v>0</v>
      </c>
      <c r="D460" s="1048">
        <v>0</v>
      </c>
      <c r="E460" s="987">
        <v>0</v>
      </c>
      <c r="F460" s="1048">
        <v>1</v>
      </c>
      <c r="G460" s="987">
        <v>0</v>
      </c>
      <c r="H460" s="844">
        <v>1</v>
      </c>
    </row>
    <row r="461" spans="1:8" s="184" customFormat="1" ht="20.100000000000001" customHeight="1">
      <c r="A461" s="1125" t="s">
        <v>3049</v>
      </c>
      <c r="B461" s="1126" t="s">
        <v>3050</v>
      </c>
      <c r="C461" s="987">
        <v>0</v>
      </c>
      <c r="D461" s="1048">
        <v>0</v>
      </c>
      <c r="E461" s="987">
        <v>0</v>
      </c>
      <c r="F461" s="1048">
        <v>3</v>
      </c>
      <c r="G461" s="987">
        <v>0</v>
      </c>
      <c r="H461" s="844">
        <v>3</v>
      </c>
    </row>
    <row r="462" spans="1:8" s="184" customFormat="1" ht="20.100000000000001" customHeight="1">
      <c r="A462" s="1124" t="s">
        <v>3051</v>
      </c>
      <c r="B462" s="998" t="s">
        <v>3052</v>
      </c>
      <c r="C462" s="987">
        <v>0</v>
      </c>
      <c r="D462" s="1048">
        <v>0</v>
      </c>
      <c r="E462" s="987">
        <v>1</v>
      </c>
      <c r="F462" s="1048">
        <v>2</v>
      </c>
      <c r="G462" s="987">
        <v>1</v>
      </c>
      <c r="H462" s="844">
        <v>2</v>
      </c>
    </row>
    <row r="463" spans="1:8" s="184" customFormat="1" ht="20.100000000000001" customHeight="1">
      <c r="A463" s="1124" t="s">
        <v>3053</v>
      </c>
      <c r="B463" s="998" t="s">
        <v>3054</v>
      </c>
      <c r="C463" s="987">
        <v>0</v>
      </c>
      <c r="D463" s="1048">
        <v>0</v>
      </c>
      <c r="E463" s="987">
        <v>0</v>
      </c>
      <c r="F463" s="1048">
        <v>1</v>
      </c>
      <c r="G463" s="987">
        <v>0</v>
      </c>
      <c r="H463" s="844">
        <v>1</v>
      </c>
    </row>
    <row r="464" spans="1:8" s="184" customFormat="1" ht="20.100000000000001" customHeight="1">
      <c r="A464" s="1124" t="s">
        <v>3055</v>
      </c>
      <c r="B464" s="998" t="s">
        <v>3056</v>
      </c>
      <c r="C464" s="987">
        <v>0</v>
      </c>
      <c r="D464" s="1048">
        <v>0</v>
      </c>
      <c r="E464" s="987">
        <v>0</v>
      </c>
      <c r="F464" s="1048">
        <v>3</v>
      </c>
      <c r="G464" s="987">
        <v>0</v>
      </c>
      <c r="H464" s="844">
        <v>3</v>
      </c>
    </row>
    <row r="465" spans="1:8" s="184" customFormat="1" ht="20.100000000000001" customHeight="1">
      <c r="A465" s="1124" t="s">
        <v>3057</v>
      </c>
      <c r="B465" s="998" t="s">
        <v>3058</v>
      </c>
      <c r="C465" s="987">
        <v>0</v>
      </c>
      <c r="D465" s="1048">
        <v>0</v>
      </c>
      <c r="E465" s="987">
        <v>0</v>
      </c>
      <c r="F465" s="1048">
        <v>1</v>
      </c>
      <c r="G465" s="987">
        <v>0</v>
      </c>
      <c r="H465" s="844">
        <v>1</v>
      </c>
    </row>
    <row r="466" spans="1:8" s="184" customFormat="1" ht="20.100000000000001" customHeight="1">
      <c r="A466" s="1124" t="s">
        <v>3059</v>
      </c>
      <c r="B466" s="998" t="s">
        <v>3060</v>
      </c>
      <c r="C466" s="987">
        <v>0</v>
      </c>
      <c r="D466" s="1048">
        <v>0</v>
      </c>
      <c r="E466" s="987">
        <v>0</v>
      </c>
      <c r="F466" s="1048">
        <v>1</v>
      </c>
      <c r="G466" s="987">
        <v>0</v>
      </c>
      <c r="H466" s="844">
        <v>1</v>
      </c>
    </row>
    <row r="467" spans="1:8" s="184" customFormat="1" ht="20.100000000000001" customHeight="1">
      <c r="A467" s="1124" t="s">
        <v>2592</v>
      </c>
      <c r="B467" s="998" t="s">
        <v>3061</v>
      </c>
      <c r="C467" s="987">
        <v>0</v>
      </c>
      <c r="D467" s="1048">
        <v>0</v>
      </c>
      <c r="E467" s="987">
        <v>1</v>
      </c>
      <c r="F467" s="1048">
        <v>3</v>
      </c>
      <c r="G467" s="987">
        <v>1</v>
      </c>
      <c r="H467" s="844">
        <v>3</v>
      </c>
    </row>
    <row r="468" spans="1:8" s="184" customFormat="1" ht="20.100000000000001" customHeight="1">
      <c r="A468" s="1124" t="s">
        <v>3062</v>
      </c>
      <c r="B468" s="998" t="s">
        <v>3063</v>
      </c>
      <c r="C468" s="987">
        <v>0</v>
      </c>
      <c r="D468" s="1048">
        <v>0</v>
      </c>
      <c r="E468" s="987">
        <v>0</v>
      </c>
      <c r="F468" s="1048">
        <v>3</v>
      </c>
      <c r="G468" s="987">
        <v>0</v>
      </c>
      <c r="H468" s="844">
        <v>3</v>
      </c>
    </row>
    <row r="469" spans="1:8" s="184" customFormat="1" ht="20.100000000000001" customHeight="1">
      <c r="A469" s="1124" t="s">
        <v>3064</v>
      </c>
      <c r="B469" s="998" t="s">
        <v>3065</v>
      </c>
      <c r="C469" s="987">
        <v>0</v>
      </c>
      <c r="D469" s="1048">
        <v>0</v>
      </c>
      <c r="E469" s="987">
        <v>0</v>
      </c>
      <c r="F469" s="1048">
        <v>4</v>
      </c>
      <c r="G469" s="987">
        <v>0</v>
      </c>
      <c r="H469" s="844">
        <v>4</v>
      </c>
    </row>
    <row r="470" spans="1:8" s="184" customFormat="1" ht="20.100000000000001" customHeight="1">
      <c r="A470" s="1124" t="s">
        <v>3066</v>
      </c>
      <c r="B470" s="998" t="s">
        <v>3067</v>
      </c>
      <c r="C470" s="987">
        <v>0</v>
      </c>
      <c r="D470" s="1048">
        <v>0</v>
      </c>
      <c r="E470" s="987">
        <v>0</v>
      </c>
      <c r="F470" s="1048">
        <v>2</v>
      </c>
      <c r="G470" s="987">
        <v>0</v>
      </c>
      <c r="H470" s="844">
        <v>2</v>
      </c>
    </row>
    <row r="471" spans="1:8" s="184" customFormat="1" ht="20.100000000000001" customHeight="1">
      <c r="A471" s="1124" t="s">
        <v>3068</v>
      </c>
      <c r="B471" s="998" t="s">
        <v>3069</v>
      </c>
      <c r="C471" s="987">
        <v>0</v>
      </c>
      <c r="D471" s="1048">
        <v>0</v>
      </c>
      <c r="E471" s="987">
        <v>0</v>
      </c>
      <c r="F471" s="1048">
        <v>2</v>
      </c>
      <c r="G471" s="987">
        <v>0</v>
      </c>
      <c r="H471" s="844">
        <v>2</v>
      </c>
    </row>
    <row r="472" spans="1:8" s="184" customFormat="1" ht="20.100000000000001" customHeight="1">
      <c r="A472" s="1124" t="s">
        <v>3070</v>
      </c>
      <c r="B472" s="998" t="s">
        <v>3071</v>
      </c>
      <c r="C472" s="987">
        <v>0</v>
      </c>
      <c r="D472" s="1048">
        <v>0</v>
      </c>
      <c r="E472" s="987">
        <v>0</v>
      </c>
      <c r="F472" s="1048">
        <v>1</v>
      </c>
      <c r="G472" s="987">
        <v>0</v>
      </c>
      <c r="H472" s="844">
        <v>1</v>
      </c>
    </row>
    <row r="473" spans="1:8" s="184" customFormat="1" ht="20.100000000000001" customHeight="1">
      <c r="A473" s="1127" t="s">
        <v>3072</v>
      </c>
      <c r="B473" s="1128" t="s">
        <v>3073</v>
      </c>
      <c r="C473" s="987">
        <v>0</v>
      </c>
      <c r="D473" s="1048">
        <v>0</v>
      </c>
      <c r="E473" s="987">
        <v>0</v>
      </c>
      <c r="F473" s="1048">
        <v>1</v>
      </c>
      <c r="G473" s="987">
        <v>0</v>
      </c>
      <c r="H473" s="844">
        <v>1</v>
      </c>
    </row>
    <row r="474" spans="1:8" s="184" customFormat="1" ht="20.100000000000001" customHeight="1">
      <c r="A474" s="1053" t="s">
        <v>3504</v>
      </c>
      <c r="B474" s="1445" t="s">
        <v>3505</v>
      </c>
      <c r="C474" s="987">
        <v>0</v>
      </c>
      <c r="D474" s="1048"/>
      <c r="E474" s="987">
        <v>5</v>
      </c>
      <c r="F474" s="1048"/>
      <c r="G474" s="987">
        <v>5</v>
      </c>
      <c r="H474" s="844"/>
    </row>
    <row r="475" spans="1:8" s="184" customFormat="1" ht="20.100000000000001" customHeight="1">
      <c r="A475" s="1127" t="s">
        <v>7692</v>
      </c>
      <c r="B475" s="1128" t="s">
        <v>7693</v>
      </c>
      <c r="C475" s="987">
        <v>0</v>
      </c>
      <c r="D475" s="1048"/>
      <c r="E475" s="987">
        <v>0</v>
      </c>
      <c r="F475" s="1048"/>
      <c r="G475" s="987">
        <v>0</v>
      </c>
      <c r="H475" s="844"/>
    </row>
    <row r="476" spans="1:8" s="184" customFormat="1" ht="20.100000000000001" customHeight="1">
      <c r="A476" s="1127" t="s">
        <v>3376</v>
      </c>
      <c r="B476" s="1128" t="s">
        <v>7701</v>
      </c>
      <c r="C476" s="987">
        <v>1</v>
      </c>
      <c r="D476" s="1048"/>
      <c r="E476" s="987">
        <v>4</v>
      </c>
      <c r="F476" s="1048"/>
      <c r="G476" s="987">
        <v>5</v>
      </c>
      <c r="H476" s="844"/>
    </row>
    <row r="477" spans="1:8" s="184" customFormat="1" ht="20.100000000000001" customHeight="1">
      <c r="A477" s="1446"/>
      <c r="B477" s="1129"/>
      <c r="C477" s="987">
        <v>0</v>
      </c>
      <c r="D477" s="1048">
        <v>0</v>
      </c>
      <c r="E477" s="987">
        <v>0</v>
      </c>
      <c r="F477" s="1048">
        <v>0</v>
      </c>
      <c r="G477" s="987">
        <v>0</v>
      </c>
      <c r="H477" s="844">
        <v>0</v>
      </c>
    </row>
    <row r="478" spans="1:8" s="184" customFormat="1" ht="20.100000000000001" customHeight="1">
      <c r="A478" s="1039" t="s">
        <v>2792</v>
      </c>
      <c r="B478" s="991"/>
      <c r="C478" s="987">
        <v>0</v>
      </c>
      <c r="D478" s="988"/>
      <c r="E478" s="987">
        <v>0</v>
      </c>
      <c r="F478" s="988"/>
      <c r="G478" s="987">
        <v>0</v>
      </c>
      <c r="H478" s="989">
        <v>0</v>
      </c>
    </row>
    <row r="479" spans="1:8" s="184" customFormat="1" ht="20.100000000000001" customHeight="1">
      <c r="A479" s="1037" t="s">
        <v>3042</v>
      </c>
      <c r="B479" s="1038" t="s">
        <v>3043</v>
      </c>
      <c r="C479" s="987">
        <v>0</v>
      </c>
      <c r="D479" s="1048">
        <v>0</v>
      </c>
      <c r="E479" s="987">
        <v>0</v>
      </c>
      <c r="F479" s="1048">
        <v>1</v>
      </c>
      <c r="G479" s="987">
        <v>0</v>
      </c>
      <c r="H479" s="844">
        <v>1</v>
      </c>
    </row>
    <row r="480" spans="1:8" s="184" customFormat="1" ht="20.100000000000001" customHeight="1" thickBot="1">
      <c r="A480" s="1130"/>
      <c r="B480" s="1443"/>
      <c r="C480" s="987">
        <v>0</v>
      </c>
      <c r="D480" s="1444"/>
      <c r="E480" s="987">
        <v>0</v>
      </c>
      <c r="F480" s="1444"/>
      <c r="G480" s="987">
        <v>0</v>
      </c>
      <c r="H480" s="199">
        <v>0</v>
      </c>
    </row>
    <row r="481" spans="1:11" s="184" customFormat="1" ht="20.100000000000001" customHeight="1" thickBot="1">
      <c r="A481" s="194" t="s">
        <v>3044</v>
      </c>
      <c r="B481" s="195"/>
      <c r="C481" s="196">
        <v>35842</v>
      </c>
      <c r="D481" s="197">
        <v>43221.320000000007</v>
      </c>
      <c r="E481" s="196">
        <v>10187</v>
      </c>
      <c r="F481" s="197">
        <v>13915</v>
      </c>
      <c r="G481" s="196">
        <v>46029</v>
      </c>
      <c r="H481" s="197">
        <v>57136.32</v>
      </c>
      <c r="K481" s="1287"/>
    </row>
    <row r="482" spans="1:11" s="184" customFormat="1" ht="20.100000000000001" customHeight="1" thickBot="1">
      <c r="A482" s="194" t="s">
        <v>3045</v>
      </c>
      <c r="B482" s="195"/>
      <c r="C482" s="196">
        <v>56077</v>
      </c>
      <c r="D482" s="197">
        <v>77380.960000000006</v>
      </c>
      <c r="E482" s="196">
        <v>14628</v>
      </c>
      <c r="F482" s="200">
        <v>22760.239999999994</v>
      </c>
      <c r="G482" s="201">
        <v>70705</v>
      </c>
      <c r="H482" s="198">
        <v>100141.2</v>
      </c>
      <c r="K482" s="1287"/>
    </row>
    <row r="483" spans="1:11" ht="27.75" customHeight="1"/>
    <row r="484" spans="1:11" ht="27.75" customHeight="1"/>
    <row r="485" spans="1:11" ht="27.75" customHeight="1"/>
    <row r="486" spans="1:11" ht="27.75" customHeight="1"/>
    <row r="487" spans="1:11" ht="27.75" customHeight="1"/>
    <row r="488" spans="1:11" ht="27.75" customHeight="1"/>
    <row r="489" spans="1:11" ht="27.75" customHeight="1"/>
    <row r="490" spans="1:11" ht="27.75" customHeight="1"/>
    <row r="491" spans="1:11" ht="27.75" customHeight="1"/>
    <row r="492" spans="1:11" ht="27.75" customHeight="1"/>
    <row r="493" spans="1:11" ht="27.75" customHeight="1"/>
    <row r="494" spans="1:11" ht="27.75" customHeight="1"/>
    <row r="495" spans="1:11" ht="27.75" customHeight="1"/>
    <row r="496" spans="1:11" ht="27.75" customHeight="1"/>
    <row r="497" ht="27.75" customHeight="1"/>
    <row r="498" ht="27.75" customHeight="1"/>
    <row r="499" ht="27.75" customHeight="1"/>
    <row r="500" ht="27.75" customHeight="1"/>
    <row r="501" ht="27.75" customHeight="1"/>
    <row r="502" ht="27.75" customHeight="1"/>
    <row r="503" ht="27.75" customHeight="1"/>
    <row r="504" ht="27.75" customHeight="1"/>
    <row r="505" ht="27.75" customHeight="1"/>
    <row r="506" ht="27.75" customHeight="1"/>
    <row r="507" ht="27.75" customHeight="1"/>
    <row r="508" ht="27.75" customHeight="1"/>
    <row r="509" ht="27.75" customHeight="1"/>
    <row r="510" ht="27.75" customHeight="1"/>
    <row r="511" ht="27.75" customHeight="1"/>
    <row r="512" ht="27.75" customHeight="1"/>
    <row r="513" ht="27.75" customHeight="1"/>
    <row r="514" ht="27.75" customHeight="1"/>
    <row r="515" ht="27.75" customHeight="1"/>
    <row r="516" ht="27.75" customHeight="1"/>
    <row r="517" ht="27.75" customHeight="1"/>
    <row r="518" ht="27.75" customHeight="1"/>
    <row r="519" ht="27.75" customHeight="1"/>
    <row r="520" ht="27.75" customHeight="1"/>
    <row r="521" ht="27.75" customHeight="1"/>
    <row r="522" ht="27.75" customHeight="1"/>
    <row r="523" ht="27.75" customHeight="1"/>
    <row r="524" ht="27.75" customHeight="1"/>
    <row r="525" ht="27.75" customHeight="1"/>
    <row r="526" ht="27.75" customHeight="1"/>
    <row r="527" ht="27.75" customHeight="1"/>
    <row r="528" ht="27.75" customHeight="1"/>
    <row r="529" ht="27.75" customHeight="1"/>
    <row r="530" ht="27.75" customHeight="1"/>
    <row r="531" ht="27.75" customHeight="1"/>
    <row r="532" ht="27.75" customHeight="1"/>
    <row r="533" ht="27.75" customHeight="1"/>
    <row r="534" ht="27.75" customHeight="1"/>
    <row r="535" ht="27.75" customHeight="1"/>
    <row r="536" ht="27.75" customHeight="1"/>
    <row r="537" ht="27.75" customHeight="1"/>
    <row r="538" ht="27.75" customHeight="1"/>
    <row r="539" ht="27.75" customHeight="1"/>
    <row r="540" ht="27.75" customHeight="1"/>
    <row r="541" ht="27.75" customHeight="1"/>
    <row r="542" ht="27.75" customHeight="1"/>
    <row r="543" ht="27.75" customHeight="1"/>
    <row r="544" ht="27.75" customHeight="1"/>
    <row r="545" ht="27.75" customHeight="1"/>
    <row r="546" ht="27.75" customHeight="1"/>
    <row r="547" ht="27.75" customHeight="1"/>
    <row r="548" ht="27.75" customHeight="1"/>
    <row r="549" ht="27.75" customHeight="1"/>
    <row r="550" ht="27.75" customHeight="1"/>
    <row r="551" ht="27.75" customHeight="1"/>
    <row r="552" ht="27.75" customHeight="1"/>
    <row r="553" ht="27.75" customHeight="1"/>
    <row r="554" ht="27.75" customHeight="1"/>
    <row r="555" ht="27.75" customHeight="1"/>
    <row r="556" ht="27.75" customHeight="1"/>
    <row r="557" ht="27.75" customHeight="1"/>
    <row r="558" ht="27.75" customHeight="1"/>
    <row r="559" ht="29.25" customHeight="1"/>
    <row r="560" ht="29.25" customHeight="1"/>
    <row r="561" ht="29.25" customHeight="1"/>
    <row r="562" ht="29.25" customHeight="1"/>
    <row r="563" ht="29.25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9" ht="19.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</sheetData>
  <mergeCells count="10">
    <mergeCell ref="C1:F1"/>
    <mergeCell ref="A6:A7"/>
    <mergeCell ref="B6:B7"/>
    <mergeCell ref="C6:D6"/>
    <mergeCell ref="E6:F6"/>
    <mergeCell ref="G6:H6"/>
    <mergeCell ref="A153:B153"/>
    <mergeCell ref="A191:B191"/>
    <mergeCell ref="A205:B205"/>
    <mergeCell ref="A225:B225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38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7303-507E-469E-BB81-6B2680BE5300}">
  <sheetPr>
    <tabColor theme="4" tint="0.59999389629810485"/>
  </sheetPr>
  <dimension ref="A1:O600"/>
  <sheetViews>
    <sheetView workbookViewId="0">
      <selection sqref="A1:XFD1048576"/>
    </sheetView>
  </sheetViews>
  <sheetFormatPr defaultRowHeight="20.100000000000001" customHeight="1"/>
  <cols>
    <col min="2" max="2" width="43.85546875" customWidth="1"/>
  </cols>
  <sheetData>
    <row r="1" spans="1:15" s="177" customFormat="1" ht="12.75">
      <c r="A1" s="1427"/>
      <c r="B1" s="1428" t="s">
        <v>0</v>
      </c>
      <c r="C1" s="2106" t="s">
        <v>2378</v>
      </c>
      <c r="D1" s="2107"/>
      <c r="E1" s="2107"/>
      <c r="F1" s="2107"/>
      <c r="G1" s="1430"/>
      <c r="H1" s="176"/>
    </row>
    <row r="2" spans="1:15" s="177" customFormat="1" ht="12.75">
      <c r="A2" s="1427"/>
      <c r="B2" s="1428" t="s">
        <v>1</v>
      </c>
      <c r="C2" s="1429">
        <v>7044445</v>
      </c>
      <c r="D2" s="1431"/>
      <c r="E2" s="1432"/>
      <c r="F2" s="1431"/>
      <c r="G2" s="1430"/>
      <c r="H2" s="176"/>
    </row>
    <row r="3" spans="1:15" s="177" customFormat="1" ht="12.75">
      <c r="A3" s="1427"/>
      <c r="B3" s="1428" t="s">
        <v>2</v>
      </c>
      <c r="C3" s="1433" t="s">
        <v>7809</v>
      </c>
      <c r="D3" s="1431"/>
      <c r="E3" s="1432"/>
      <c r="F3" s="1431"/>
      <c r="G3" s="1430"/>
      <c r="H3" s="176"/>
    </row>
    <row r="4" spans="1:15" s="158" customFormat="1" ht="20.100000000000001" customHeight="1" thickBot="1">
      <c r="A4" s="1214"/>
      <c r="B4" s="1132" t="s">
        <v>2379</v>
      </c>
      <c r="C4" s="2136" t="s">
        <v>2380</v>
      </c>
      <c r="D4" s="2137"/>
      <c r="E4" s="2137"/>
      <c r="F4" s="2137"/>
      <c r="G4" s="2137"/>
      <c r="H4" s="2137"/>
    </row>
    <row r="5" spans="1:15" s="159" customFormat="1" ht="20.100000000000001" customHeight="1">
      <c r="A5" s="2114" t="s">
        <v>1508</v>
      </c>
      <c r="B5" s="2116" t="s">
        <v>1509</v>
      </c>
      <c r="C5" s="2118" t="s">
        <v>1510</v>
      </c>
      <c r="D5" s="2119"/>
      <c r="E5" s="2118" t="s">
        <v>1511</v>
      </c>
      <c r="F5" s="2119"/>
      <c r="G5" s="2120" t="s">
        <v>1476</v>
      </c>
      <c r="H5" s="2120"/>
    </row>
    <row r="6" spans="1:15" s="159" customFormat="1" ht="20.100000000000001" customHeight="1" thickBot="1">
      <c r="A6" s="2115"/>
      <c r="B6" s="2117"/>
      <c r="C6" s="160" t="s">
        <v>7825</v>
      </c>
      <c r="D6" s="845" t="s">
        <v>1432</v>
      </c>
      <c r="E6" s="160" t="s">
        <v>7825</v>
      </c>
      <c r="F6" s="845" t="s">
        <v>1432</v>
      </c>
      <c r="G6" s="160" t="s">
        <v>7825</v>
      </c>
      <c r="H6" s="1452" t="s">
        <v>1432</v>
      </c>
      <c r="I6" s="1453"/>
      <c r="J6" s="1454"/>
      <c r="K6" s="1455"/>
      <c r="N6" s="1456"/>
      <c r="O6" s="1455"/>
    </row>
    <row r="7" spans="1:15" ht="20.100000000000001" customHeight="1" thickTop="1" thickBot="1">
      <c r="A7" s="2130" t="s">
        <v>7419</v>
      </c>
      <c r="B7" s="2131"/>
      <c r="C7" s="168">
        <v>26943</v>
      </c>
      <c r="D7" s="169">
        <v>65112</v>
      </c>
      <c r="E7" s="168">
        <v>14485</v>
      </c>
      <c r="F7" s="170">
        <v>28481.64</v>
      </c>
      <c r="G7" s="171">
        <v>41428</v>
      </c>
      <c r="H7" s="172">
        <v>93593.64</v>
      </c>
    </row>
    <row r="8" spans="1:15" ht="20.100000000000001" customHeight="1" thickTop="1" thickBot="1">
      <c r="A8" s="2132" t="s">
        <v>7420</v>
      </c>
      <c r="B8" s="2133"/>
      <c r="C8" s="168">
        <v>37478</v>
      </c>
      <c r="D8" s="1261">
        <v>78810</v>
      </c>
      <c r="E8" s="168">
        <v>66544</v>
      </c>
      <c r="F8" s="1261">
        <v>123979.68</v>
      </c>
      <c r="G8" s="171">
        <v>104022</v>
      </c>
      <c r="H8" s="172">
        <v>202789.68</v>
      </c>
    </row>
    <row r="9" spans="1:15" ht="20.100000000000001" customHeight="1" thickTop="1" thickBot="1">
      <c r="A9" s="2134" t="s">
        <v>2383</v>
      </c>
      <c r="B9" s="2135"/>
      <c r="C9" s="168">
        <v>279521</v>
      </c>
      <c r="D9" s="1457">
        <v>590119.79999999993</v>
      </c>
      <c r="E9" s="168">
        <v>384949</v>
      </c>
      <c r="F9" s="1457">
        <v>684777.83999999985</v>
      </c>
      <c r="G9" s="171">
        <v>664470</v>
      </c>
      <c r="H9" s="203">
        <v>1274897.6399999997</v>
      </c>
    </row>
    <row r="10" spans="1:15" ht="20.100000000000001" customHeight="1" thickTop="1" thickBot="1">
      <c r="A10" s="644"/>
      <c r="B10" s="1272" t="s">
        <v>2384</v>
      </c>
      <c r="C10" s="168">
        <v>19837</v>
      </c>
      <c r="D10" s="1072">
        <v>44333.319999999992</v>
      </c>
      <c r="E10" s="168">
        <v>33772</v>
      </c>
      <c r="F10" s="1072">
        <v>59937.599999999999</v>
      </c>
      <c r="G10" s="171">
        <v>53609</v>
      </c>
      <c r="H10" s="638">
        <v>104270.91999999998</v>
      </c>
    </row>
    <row r="11" spans="1:15" ht="20.100000000000001" customHeight="1" thickTop="1" thickBot="1">
      <c r="A11" s="846" t="s">
        <v>1577</v>
      </c>
      <c r="B11" s="1458" t="s">
        <v>1578</v>
      </c>
      <c r="C11" s="168">
        <v>1535</v>
      </c>
      <c r="D11" s="1285">
        <v>6034</v>
      </c>
      <c r="E11" s="168">
        <v>846</v>
      </c>
      <c r="F11" s="1285">
        <v>2905.3199999999997</v>
      </c>
      <c r="G11" s="171">
        <v>2381</v>
      </c>
      <c r="H11" s="202">
        <v>8939.32</v>
      </c>
    </row>
    <row r="12" spans="1:15" ht="20.100000000000001" customHeight="1" thickTop="1" thickBot="1">
      <c r="A12" s="846" t="s">
        <v>1579</v>
      </c>
      <c r="B12" s="1458" t="s">
        <v>1580</v>
      </c>
      <c r="C12" s="168">
        <v>18986</v>
      </c>
      <c r="D12" s="1285">
        <v>39098.400000000001</v>
      </c>
      <c r="E12" s="168">
        <v>27847</v>
      </c>
      <c r="F12" s="1285">
        <v>46796.639999999992</v>
      </c>
      <c r="G12" s="171">
        <v>46833</v>
      </c>
      <c r="H12" s="202">
        <v>85895.039999999994</v>
      </c>
    </row>
    <row r="13" spans="1:15" ht="20.100000000000001" customHeight="1" thickTop="1" thickBot="1">
      <c r="A13" s="847" t="s">
        <v>1581</v>
      </c>
      <c r="B13" s="1271" t="s">
        <v>1582</v>
      </c>
      <c r="C13" s="168">
        <v>1547</v>
      </c>
      <c r="D13" s="1261">
        <v>3903</v>
      </c>
      <c r="E13" s="168">
        <v>2395</v>
      </c>
      <c r="F13" s="1261">
        <v>3866.2799999999997</v>
      </c>
      <c r="G13" s="171">
        <v>3942</v>
      </c>
      <c r="H13" s="172">
        <v>7769.28</v>
      </c>
    </row>
    <row r="14" spans="1:15" ht="20.100000000000001" customHeight="1" thickTop="1" thickBot="1">
      <c r="A14" s="848" t="s">
        <v>1584</v>
      </c>
      <c r="B14" s="1103" t="s">
        <v>1585</v>
      </c>
      <c r="C14" s="168">
        <v>0</v>
      </c>
      <c r="D14" s="1261">
        <v>0</v>
      </c>
      <c r="E14" s="168">
        <v>21</v>
      </c>
      <c r="F14" s="1261">
        <v>17.16</v>
      </c>
      <c r="G14" s="171">
        <v>21</v>
      </c>
      <c r="H14" s="172">
        <v>17.16</v>
      </c>
    </row>
    <row r="15" spans="1:15" ht="20.100000000000001" customHeight="1" thickTop="1" thickBot="1">
      <c r="A15" s="847" t="s">
        <v>1575</v>
      </c>
      <c r="B15" s="1271" t="s">
        <v>1576</v>
      </c>
      <c r="C15" s="168">
        <v>0</v>
      </c>
      <c r="D15" s="1261">
        <v>3</v>
      </c>
      <c r="E15" s="168">
        <v>14</v>
      </c>
      <c r="F15" s="1261">
        <v>44.879999999999995</v>
      </c>
      <c r="G15" s="171">
        <v>14</v>
      </c>
      <c r="H15" s="172">
        <v>47.879999999999995</v>
      </c>
    </row>
    <row r="16" spans="1:15" ht="20.100000000000001" customHeight="1" thickTop="1" thickBot="1">
      <c r="A16" s="847" t="s">
        <v>1586</v>
      </c>
      <c r="B16" s="1271" t="s">
        <v>1587</v>
      </c>
      <c r="C16" s="168">
        <v>1</v>
      </c>
      <c r="D16" s="1261">
        <v>14.520000000000001</v>
      </c>
      <c r="E16" s="168">
        <v>0</v>
      </c>
      <c r="F16" s="1261">
        <v>1.3200000000000003</v>
      </c>
      <c r="G16" s="171">
        <v>1</v>
      </c>
      <c r="H16" s="172">
        <v>15.840000000000002</v>
      </c>
    </row>
    <row r="17" spans="1:8" ht="20.100000000000001" customHeight="1" thickTop="1" thickBot="1">
      <c r="A17" s="847" t="s">
        <v>1588</v>
      </c>
      <c r="B17" s="1271" t="s">
        <v>1589</v>
      </c>
      <c r="C17" s="168">
        <v>1547</v>
      </c>
      <c r="D17" s="1261">
        <v>4590.96</v>
      </c>
      <c r="E17" s="168">
        <v>5959</v>
      </c>
      <c r="F17" s="1261">
        <v>10695.96</v>
      </c>
      <c r="G17" s="171">
        <v>7506</v>
      </c>
      <c r="H17" s="172">
        <v>15286.919999999998</v>
      </c>
    </row>
    <row r="18" spans="1:8" ht="20.100000000000001" customHeight="1" thickTop="1" thickBot="1">
      <c r="A18" s="847" t="s">
        <v>1590</v>
      </c>
      <c r="B18" s="1271" t="s">
        <v>1591</v>
      </c>
      <c r="C18" s="168">
        <v>14630</v>
      </c>
      <c r="D18" s="1261">
        <v>29585.160000000003</v>
      </c>
      <c r="E18" s="168">
        <v>19137</v>
      </c>
      <c r="F18" s="1261">
        <v>34917.960000000006</v>
      </c>
      <c r="G18" s="171">
        <v>33767</v>
      </c>
      <c r="H18" s="172">
        <v>64503.12000000001</v>
      </c>
    </row>
    <row r="19" spans="1:8" ht="20.100000000000001" customHeight="1" thickTop="1" thickBot="1">
      <c r="A19" s="846" t="s">
        <v>1592</v>
      </c>
      <c r="B19" s="1458" t="s">
        <v>1593</v>
      </c>
      <c r="C19" s="168">
        <v>351</v>
      </c>
      <c r="D19" s="1285">
        <v>517</v>
      </c>
      <c r="E19" s="168">
        <v>3601</v>
      </c>
      <c r="F19" s="1285">
        <v>5829.1200000000008</v>
      </c>
      <c r="G19" s="171">
        <v>3952</v>
      </c>
      <c r="H19" s="202">
        <v>6346.1200000000008</v>
      </c>
    </row>
    <row r="20" spans="1:8" ht="20.100000000000001" customHeight="1" thickTop="1" thickBot="1">
      <c r="A20" s="846" t="s">
        <v>1594</v>
      </c>
      <c r="B20" s="1458" t="s">
        <v>1595</v>
      </c>
      <c r="C20" s="168">
        <v>0</v>
      </c>
      <c r="D20" s="1285">
        <v>0</v>
      </c>
      <c r="E20" s="168">
        <v>0</v>
      </c>
      <c r="F20" s="1285">
        <v>1</v>
      </c>
      <c r="G20" s="171">
        <v>0</v>
      </c>
      <c r="H20" s="202">
        <v>1</v>
      </c>
    </row>
    <row r="21" spans="1:8" ht="20.100000000000001" customHeight="1" thickTop="1" thickBot="1">
      <c r="A21" s="846" t="s">
        <v>1596</v>
      </c>
      <c r="B21" s="1458" t="s">
        <v>1597</v>
      </c>
      <c r="C21" s="168">
        <v>0</v>
      </c>
      <c r="D21" s="1285">
        <v>0</v>
      </c>
      <c r="E21" s="168">
        <v>0</v>
      </c>
      <c r="F21" s="1285">
        <v>1</v>
      </c>
      <c r="G21" s="171">
        <v>0</v>
      </c>
      <c r="H21" s="202">
        <v>1</v>
      </c>
    </row>
    <row r="22" spans="1:8" ht="20.100000000000001" customHeight="1" thickTop="1" thickBot="1">
      <c r="A22" s="846" t="s">
        <v>1598</v>
      </c>
      <c r="B22" s="1458" t="s">
        <v>1599</v>
      </c>
      <c r="C22" s="168">
        <v>0</v>
      </c>
      <c r="D22" s="1285">
        <v>0</v>
      </c>
      <c r="E22" s="168">
        <v>0</v>
      </c>
      <c r="F22" s="1285">
        <v>1</v>
      </c>
      <c r="G22" s="171">
        <v>0</v>
      </c>
      <c r="H22" s="202">
        <v>1</v>
      </c>
    </row>
    <row r="23" spans="1:8" ht="20.100000000000001" customHeight="1" thickTop="1" thickBot="1">
      <c r="A23" s="847" t="s">
        <v>1600</v>
      </c>
      <c r="B23" s="1271" t="s">
        <v>1601</v>
      </c>
      <c r="C23" s="168">
        <v>699</v>
      </c>
      <c r="D23" s="1261">
        <v>2966.0399999999995</v>
      </c>
      <c r="E23" s="168">
        <v>1591</v>
      </c>
      <c r="F23" s="1261">
        <v>2746.9199999999996</v>
      </c>
      <c r="G23" s="171">
        <v>2290</v>
      </c>
      <c r="H23" s="172">
        <v>5712.9599999999991</v>
      </c>
    </row>
    <row r="24" spans="1:8" ht="20.100000000000001" customHeight="1" thickTop="1" thickBot="1">
      <c r="A24" s="848" t="s">
        <v>1602</v>
      </c>
      <c r="B24" s="1103" t="s">
        <v>1603</v>
      </c>
      <c r="C24" s="168">
        <v>61</v>
      </c>
      <c r="D24" s="1261">
        <v>168.96000000000004</v>
      </c>
      <c r="E24" s="168">
        <v>117</v>
      </c>
      <c r="F24" s="1261">
        <v>390.72</v>
      </c>
      <c r="G24" s="171">
        <v>178</v>
      </c>
      <c r="H24" s="172">
        <v>559.68000000000006</v>
      </c>
    </row>
    <row r="25" spans="1:8" ht="20.100000000000001" customHeight="1" thickTop="1" thickBot="1">
      <c r="A25" s="848" t="s">
        <v>1604</v>
      </c>
      <c r="B25" s="1103" t="s">
        <v>1605</v>
      </c>
      <c r="C25" s="168">
        <v>0</v>
      </c>
      <c r="D25" s="1261">
        <v>0</v>
      </c>
      <c r="E25" s="168">
        <v>0</v>
      </c>
      <c r="F25" s="1261">
        <v>1.3200000000000003</v>
      </c>
      <c r="G25" s="171">
        <v>0</v>
      </c>
      <c r="H25" s="172">
        <v>1.3200000000000003</v>
      </c>
    </row>
    <row r="26" spans="1:8" ht="20.100000000000001" customHeight="1" thickTop="1" thickBot="1">
      <c r="A26" s="848" t="s">
        <v>1606</v>
      </c>
      <c r="B26" s="1103" t="s">
        <v>1607</v>
      </c>
      <c r="C26" s="168">
        <v>957</v>
      </c>
      <c r="D26" s="1261">
        <v>2472</v>
      </c>
      <c r="E26" s="168">
        <v>889</v>
      </c>
      <c r="F26" s="1261">
        <v>1333.2</v>
      </c>
      <c r="G26" s="171">
        <v>1846</v>
      </c>
      <c r="H26" s="172">
        <v>3805.2</v>
      </c>
    </row>
    <row r="27" spans="1:8" ht="20.100000000000001" customHeight="1" thickTop="1" thickBot="1">
      <c r="A27" s="847" t="s">
        <v>1608</v>
      </c>
      <c r="B27" s="1271" t="s">
        <v>1609</v>
      </c>
      <c r="C27" s="168">
        <v>18</v>
      </c>
      <c r="D27" s="1261">
        <v>48.84</v>
      </c>
      <c r="E27" s="168">
        <v>10</v>
      </c>
      <c r="F27" s="1261">
        <v>7.919999999999999</v>
      </c>
      <c r="G27" s="171">
        <v>28</v>
      </c>
      <c r="H27" s="172">
        <v>56.760000000000005</v>
      </c>
    </row>
    <row r="28" spans="1:8" ht="20.100000000000001" customHeight="1" thickTop="1" thickBot="1">
      <c r="A28" s="848" t="s">
        <v>1610</v>
      </c>
      <c r="B28" s="1103" t="s">
        <v>1611</v>
      </c>
      <c r="C28" s="168">
        <v>18</v>
      </c>
      <c r="D28" s="1260">
        <v>48.84</v>
      </c>
      <c r="E28" s="168">
        <v>10</v>
      </c>
      <c r="F28" s="1261">
        <v>7.919999999999999</v>
      </c>
      <c r="G28" s="171">
        <v>28</v>
      </c>
      <c r="H28" s="172">
        <v>56.760000000000005</v>
      </c>
    </row>
    <row r="29" spans="1:8" ht="20.100000000000001" customHeight="1" thickTop="1" thickBot="1">
      <c r="A29" s="848" t="s">
        <v>1612</v>
      </c>
      <c r="B29" s="1103" t="s">
        <v>1613</v>
      </c>
      <c r="C29" s="168">
        <v>0</v>
      </c>
      <c r="D29" s="1260">
        <v>0</v>
      </c>
      <c r="E29" s="168">
        <v>19</v>
      </c>
      <c r="F29" s="1261">
        <v>36.959999999999994</v>
      </c>
      <c r="G29" s="171">
        <v>19</v>
      </c>
      <c r="H29" s="172">
        <v>36.959999999999994</v>
      </c>
    </row>
    <row r="30" spans="1:8" ht="20.100000000000001" customHeight="1" thickTop="1" thickBot="1">
      <c r="A30" s="846" t="s">
        <v>1614</v>
      </c>
      <c r="B30" s="1458" t="s">
        <v>1615</v>
      </c>
      <c r="C30" s="168">
        <v>0</v>
      </c>
      <c r="D30" s="1459">
        <v>0</v>
      </c>
      <c r="E30" s="168">
        <v>0</v>
      </c>
      <c r="F30" s="1285">
        <v>0</v>
      </c>
      <c r="G30" s="171">
        <v>0</v>
      </c>
      <c r="H30" s="202">
        <v>0</v>
      </c>
    </row>
    <row r="31" spans="1:8" ht="20.100000000000001" customHeight="1" thickTop="1" thickBot="1">
      <c r="A31" s="847" t="s">
        <v>1616</v>
      </c>
      <c r="B31" s="1271" t="s">
        <v>1617</v>
      </c>
      <c r="C31" s="168">
        <v>0</v>
      </c>
      <c r="D31" s="1260">
        <v>0</v>
      </c>
      <c r="E31" s="168">
        <v>6</v>
      </c>
      <c r="F31" s="1261">
        <v>33</v>
      </c>
      <c r="G31" s="171">
        <v>6</v>
      </c>
      <c r="H31" s="172">
        <v>33</v>
      </c>
    </row>
    <row r="32" spans="1:8" ht="20.100000000000001" customHeight="1" thickTop="1" thickBot="1">
      <c r="A32" s="849" t="s">
        <v>1618</v>
      </c>
      <c r="B32" s="1103" t="s">
        <v>1619</v>
      </c>
      <c r="C32" s="168">
        <v>8</v>
      </c>
      <c r="D32" s="1260">
        <v>15</v>
      </c>
      <c r="E32" s="168">
        <v>3</v>
      </c>
      <c r="F32" s="1261">
        <v>3.9599999999999995</v>
      </c>
      <c r="G32" s="171">
        <v>11</v>
      </c>
      <c r="H32" s="172">
        <v>18.96</v>
      </c>
    </row>
    <row r="33" spans="1:8" ht="20.100000000000001" customHeight="1" thickTop="1" thickBot="1">
      <c r="A33" s="847"/>
      <c r="B33" s="1271"/>
      <c r="C33" s="168">
        <v>0</v>
      </c>
      <c r="D33" s="1260"/>
      <c r="E33" s="168">
        <v>0</v>
      </c>
      <c r="F33" s="1261"/>
      <c r="G33" s="171">
        <v>0</v>
      </c>
      <c r="H33" s="172"/>
    </row>
    <row r="34" spans="1:8" ht="20.100000000000001" customHeight="1" thickTop="1" thickBot="1">
      <c r="A34" s="850"/>
      <c r="B34" s="1272" t="s">
        <v>2385</v>
      </c>
      <c r="C34" s="168">
        <v>254254</v>
      </c>
      <c r="D34" s="1268">
        <v>535099.64</v>
      </c>
      <c r="E34" s="168">
        <v>346068</v>
      </c>
      <c r="F34" s="1268">
        <v>616254.95999999985</v>
      </c>
      <c r="G34" s="171">
        <v>600322</v>
      </c>
      <c r="H34" s="638">
        <v>1151354.5999999999</v>
      </c>
    </row>
    <row r="35" spans="1:8" ht="20.100000000000001" customHeight="1" thickTop="1" thickBot="1">
      <c r="A35" s="851" t="s">
        <v>1577</v>
      </c>
      <c r="B35" s="1460" t="s">
        <v>1578</v>
      </c>
      <c r="C35" s="168">
        <v>73</v>
      </c>
      <c r="D35" s="1258">
        <v>176.88000000000002</v>
      </c>
      <c r="E35" s="168">
        <v>11958</v>
      </c>
      <c r="F35" s="1259">
        <v>25755.84</v>
      </c>
      <c r="G35" s="171">
        <v>12031</v>
      </c>
      <c r="H35" s="638">
        <v>25932.720000000001</v>
      </c>
    </row>
    <row r="36" spans="1:8" ht="20.100000000000001" customHeight="1" thickTop="1" thickBot="1">
      <c r="A36" s="850" t="s">
        <v>1579</v>
      </c>
      <c r="B36" s="1272" t="s">
        <v>1580</v>
      </c>
      <c r="C36" s="168">
        <v>18492</v>
      </c>
      <c r="D36" s="1258">
        <v>38023</v>
      </c>
      <c r="E36" s="168">
        <v>38697</v>
      </c>
      <c r="F36" s="1259">
        <v>77437.8</v>
      </c>
      <c r="G36" s="171">
        <v>57189</v>
      </c>
      <c r="H36" s="638">
        <v>115460.8</v>
      </c>
    </row>
    <row r="37" spans="1:8" ht="20.100000000000001" customHeight="1" thickTop="1" thickBot="1">
      <c r="A37" s="847" t="s">
        <v>1620</v>
      </c>
      <c r="B37" s="1079" t="s">
        <v>1621</v>
      </c>
      <c r="C37" s="168">
        <v>26</v>
      </c>
      <c r="D37" s="1261">
        <v>18</v>
      </c>
      <c r="E37" s="168">
        <v>19</v>
      </c>
      <c r="F37" s="1261">
        <v>13</v>
      </c>
      <c r="G37" s="171">
        <v>45</v>
      </c>
      <c r="H37" s="172">
        <v>31</v>
      </c>
    </row>
    <row r="38" spans="1:8" ht="20.100000000000001" customHeight="1" thickTop="1" thickBot="1">
      <c r="A38" s="847" t="s">
        <v>1622</v>
      </c>
      <c r="B38" s="1461" t="s">
        <v>1623</v>
      </c>
      <c r="C38" s="168">
        <v>11</v>
      </c>
      <c r="D38" s="1260">
        <v>18</v>
      </c>
      <c r="E38" s="168">
        <v>62</v>
      </c>
      <c r="F38" s="1261">
        <v>59</v>
      </c>
      <c r="G38" s="171">
        <v>73</v>
      </c>
      <c r="H38" s="172">
        <v>77</v>
      </c>
    </row>
    <row r="39" spans="1:8" ht="20.100000000000001" customHeight="1" thickTop="1" thickBot="1">
      <c r="A39" s="847" t="s">
        <v>1624</v>
      </c>
      <c r="B39" s="1271" t="s">
        <v>1625</v>
      </c>
      <c r="C39" s="168">
        <v>77</v>
      </c>
      <c r="D39" s="1260">
        <v>346</v>
      </c>
      <c r="E39" s="168">
        <v>11969</v>
      </c>
      <c r="F39" s="1261">
        <v>25753.200000000001</v>
      </c>
      <c r="G39" s="171">
        <v>12046</v>
      </c>
      <c r="H39" s="172">
        <v>26099.200000000001</v>
      </c>
    </row>
    <row r="40" spans="1:8" ht="20.100000000000001" customHeight="1" thickTop="1" thickBot="1">
      <c r="A40" s="847" t="s">
        <v>1626</v>
      </c>
      <c r="B40" s="1271" t="s">
        <v>1627</v>
      </c>
      <c r="C40" s="168">
        <v>1264</v>
      </c>
      <c r="D40" s="1260">
        <v>1836</v>
      </c>
      <c r="E40" s="168">
        <v>630</v>
      </c>
      <c r="F40" s="1261">
        <v>772.2</v>
      </c>
      <c r="G40" s="171">
        <v>1894</v>
      </c>
      <c r="H40" s="172">
        <v>2608.1999999999998</v>
      </c>
    </row>
    <row r="41" spans="1:8" ht="20.100000000000001" customHeight="1" thickTop="1" thickBot="1">
      <c r="A41" s="847" t="s">
        <v>1628</v>
      </c>
      <c r="B41" s="1271" t="s">
        <v>1629</v>
      </c>
      <c r="C41" s="168">
        <v>13483</v>
      </c>
      <c r="D41" s="1261">
        <v>27969.480000000003</v>
      </c>
      <c r="E41" s="168">
        <v>16799</v>
      </c>
      <c r="F41" s="1261">
        <v>30762.6</v>
      </c>
      <c r="G41" s="171">
        <v>30282</v>
      </c>
      <c r="H41" s="172">
        <v>58732.08</v>
      </c>
    </row>
    <row r="42" spans="1:8" ht="20.100000000000001" customHeight="1" thickTop="1" thickBot="1">
      <c r="A42" s="847" t="s">
        <v>1630</v>
      </c>
      <c r="B42" s="1271" t="s">
        <v>1631</v>
      </c>
      <c r="C42" s="168">
        <v>7275</v>
      </c>
      <c r="D42" s="1261">
        <v>14603.159999999998</v>
      </c>
      <c r="E42" s="168">
        <v>15382</v>
      </c>
      <c r="F42" s="1261">
        <v>26504.280000000002</v>
      </c>
      <c r="G42" s="171">
        <v>22657</v>
      </c>
      <c r="H42" s="172">
        <v>41107.440000000002</v>
      </c>
    </row>
    <row r="43" spans="1:8" ht="20.100000000000001" customHeight="1" thickTop="1" thickBot="1">
      <c r="A43" s="847" t="s">
        <v>1632</v>
      </c>
      <c r="B43" s="1271" t="s">
        <v>1633</v>
      </c>
      <c r="C43" s="168">
        <v>4712</v>
      </c>
      <c r="D43" s="1261">
        <v>10612.8</v>
      </c>
      <c r="E43" s="168">
        <v>4804</v>
      </c>
      <c r="F43" s="1261">
        <v>7872.48</v>
      </c>
      <c r="G43" s="171">
        <v>9516</v>
      </c>
      <c r="H43" s="172">
        <v>18485.28</v>
      </c>
    </row>
    <row r="44" spans="1:8" ht="20.100000000000001" customHeight="1" thickTop="1" thickBot="1">
      <c r="A44" s="847" t="s">
        <v>1634</v>
      </c>
      <c r="B44" s="1271" t="s">
        <v>1635</v>
      </c>
      <c r="C44" s="168">
        <v>8733</v>
      </c>
      <c r="D44" s="1261">
        <v>17064.96</v>
      </c>
      <c r="E44" s="168">
        <v>9819</v>
      </c>
      <c r="F44" s="1261">
        <v>15013.68</v>
      </c>
      <c r="G44" s="171">
        <v>18552</v>
      </c>
      <c r="H44" s="172">
        <v>32078.639999999999</v>
      </c>
    </row>
    <row r="45" spans="1:8" ht="20.100000000000001" customHeight="1" thickTop="1" thickBot="1">
      <c r="A45" s="847" t="s">
        <v>1636</v>
      </c>
      <c r="B45" s="1271" t="s">
        <v>1637</v>
      </c>
      <c r="C45" s="168">
        <v>13483</v>
      </c>
      <c r="D45" s="1261">
        <v>27969.480000000003</v>
      </c>
      <c r="E45" s="168">
        <v>16799</v>
      </c>
      <c r="F45" s="1261">
        <v>30762.6</v>
      </c>
      <c r="G45" s="171">
        <v>30282</v>
      </c>
      <c r="H45" s="172">
        <v>58732.08</v>
      </c>
    </row>
    <row r="46" spans="1:8" ht="20.100000000000001" customHeight="1" thickTop="1" thickBot="1">
      <c r="A46" s="847" t="s">
        <v>1638</v>
      </c>
      <c r="B46" s="1271" t="s">
        <v>1639</v>
      </c>
      <c r="C46" s="168">
        <v>10532</v>
      </c>
      <c r="D46" s="1261">
        <v>21790.559999999998</v>
      </c>
      <c r="E46" s="168">
        <v>17534</v>
      </c>
      <c r="F46" s="1261">
        <v>31731.480000000003</v>
      </c>
      <c r="G46" s="171">
        <v>28066</v>
      </c>
      <c r="H46" s="172">
        <v>53522.04</v>
      </c>
    </row>
    <row r="47" spans="1:8" ht="20.100000000000001" customHeight="1" thickTop="1" thickBot="1">
      <c r="A47" s="847" t="s">
        <v>1640</v>
      </c>
      <c r="B47" s="1271" t="s">
        <v>1641</v>
      </c>
      <c r="C47" s="168">
        <v>1649</v>
      </c>
      <c r="D47" s="1261">
        <v>2585.88</v>
      </c>
      <c r="E47" s="168">
        <v>4198</v>
      </c>
      <c r="F47" s="1261">
        <v>7240.2</v>
      </c>
      <c r="G47" s="171">
        <v>5847</v>
      </c>
      <c r="H47" s="172">
        <v>9826.08</v>
      </c>
    </row>
    <row r="48" spans="1:8" ht="20.100000000000001" customHeight="1" thickTop="1" thickBot="1">
      <c r="A48" s="847" t="s">
        <v>1642</v>
      </c>
      <c r="B48" s="1271" t="s">
        <v>1643</v>
      </c>
      <c r="C48" s="168">
        <v>9968</v>
      </c>
      <c r="D48" s="1261">
        <v>20510.16</v>
      </c>
      <c r="E48" s="168">
        <v>12272</v>
      </c>
      <c r="F48" s="1261">
        <v>23152.799999999999</v>
      </c>
      <c r="G48" s="171">
        <v>22240</v>
      </c>
      <c r="H48" s="172">
        <v>43662.96</v>
      </c>
    </row>
    <row r="49" spans="1:8" ht="20.100000000000001" customHeight="1" thickTop="1" thickBot="1">
      <c r="A49" s="847" t="s">
        <v>1644</v>
      </c>
      <c r="B49" s="1271" t="s">
        <v>1645</v>
      </c>
      <c r="C49" s="168">
        <v>13617</v>
      </c>
      <c r="D49" s="1261">
        <v>27731</v>
      </c>
      <c r="E49" s="168">
        <v>18931</v>
      </c>
      <c r="F49" s="1261">
        <v>34429.560000000005</v>
      </c>
      <c r="G49" s="171">
        <v>32548</v>
      </c>
      <c r="H49" s="172">
        <v>62160.560000000005</v>
      </c>
    </row>
    <row r="50" spans="1:8" ht="20.100000000000001" customHeight="1" thickTop="1" thickBot="1">
      <c r="A50" s="847" t="s">
        <v>1646</v>
      </c>
      <c r="B50" s="1271" t="s">
        <v>1647</v>
      </c>
      <c r="C50" s="168">
        <v>3923</v>
      </c>
      <c r="D50" s="1261">
        <v>7428.9599999999991</v>
      </c>
      <c r="E50" s="168">
        <v>6240</v>
      </c>
      <c r="F50" s="1261">
        <v>8569.44</v>
      </c>
      <c r="G50" s="171">
        <v>10163</v>
      </c>
      <c r="H50" s="172">
        <v>15998.4</v>
      </c>
    </row>
    <row r="51" spans="1:8" ht="20.100000000000001" customHeight="1" thickTop="1" thickBot="1">
      <c r="A51" s="847" t="s">
        <v>1648</v>
      </c>
      <c r="B51" s="1271" t="s">
        <v>1649</v>
      </c>
      <c r="C51" s="168">
        <v>8139</v>
      </c>
      <c r="D51" s="1261">
        <v>17103.240000000002</v>
      </c>
      <c r="E51" s="168">
        <v>8504</v>
      </c>
      <c r="F51" s="1261">
        <v>16580.52</v>
      </c>
      <c r="G51" s="171">
        <v>16643</v>
      </c>
      <c r="H51" s="172">
        <v>33683.760000000002</v>
      </c>
    </row>
    <row r="52" spans="1:8" ht="20.100000000000001" customHeight="1" thickTop="1" thickBot="1">
      <c r="A52" s="847" t="s">
        <v>1650</v>
      </c>
      <c r="B52" s="1271" t="s">
        <v>1651</v>
      </c>
      <c r="C52" s="168">
        <v>12122</v>
      </c>
      <c r="D52" s="1261">
        <v>25733.4</v>
      </c>
      <c r="E52" s="168">
        <v>17034</v>
      </c>
      <c r="F52" s="1261">
        <v>31228.560000000001</v>
      </c>
      <c r="G52" s="171">
        <v>29156</v>
      </c>
      <c r="H52" s="172">
        <v>56961.960000000006</v>
      </c>
    </row>
    <row r="53" spans="1:8" ht="20.100000000000001" customHeight="1" thickTop="1" thickBot="1">
      <c r="A53" s="847" t="s">
        <v>1652</v>
      </c>
      <c r="B53" s="1271" t="s">
        <v>1653</v>
      </c>
      <c r="C53" s="168">
        <v>6256</v>
      </c>
      <c r="D53" s="1261">
        <v>13890</v>
      </c>
      <c r="E53" s="168">
        <v>5049</v>
      </c>
      <c r="F53" s="1261">
        <v>8507.4</v>
      </c>
      <c r="G53" s="171">
        <v>11305</v>
      </c>
      <c r="H53" s="172">
        <v>22397.4</v>
      </c>
    </row>
    <row r="54" spans="1:8" ht="20.100000000000001" customHeight="1" thickTop="1" thickBot="1">
      <c r="A54" s="847" t="s">
        <v>1654</v>
      </c>
      <c r="B54" s="1271" t="s">
        <v>2386</v>
      </c>
      <c r="C54" s="168">
        <v>0</v>
      </c>
      <c r="D54" s="1261">
        <v>0</v>
      </c>
      <c r="E54" s="168">
        <v>0</v>
      </c>
      <c r="F54" s="1261">
        <v>1</v>
      </c>
      <c r="G54" s="171">
        <v>0</v>
      </c>
      <c r="H54" s="172">
        <v>1</v>
      </c>
    </row>
    <row r="55" spans="1:8" ht="20.100000000000001" customHeight="1" thickTop="1" thickBot="1">
      <c r="A55" s="847" t="s">
        <v>1655</v>
      </c>
      <c r="B55" s="1271" t="s">
        <v>1656</v>
      </c>
      <c r="C55" s="168">
        <v>13231</v>
      </c>
      <c r="D55" s="1261">
        <v>27255.360000000001</v>
      </c>
      <c r="E55" s="168">
        <v>19574</v>
      </c>
      <c r="F55" s="1261">
        <v>35826.119999999995</v>
      </c>
      <c r="G55" s="171">
        <v>32805</v>
      </c>
      <c r="H55" s="172">
        <v>63081.479999999996</v>
      </c>
    </row>
    <row r="56" spans="1:8" ht="20.100000000000001" customHeight="1" thickTop="1" thickBot="1">
      <c r="A56" s="852" t="s">
        <v>1657</v>
      </c>
      <c r="B56" s="1271" t="s">
        <v>1658</v>
      </c>
      <c r="C56" s="168">
        <v>4845</v>
      </c>
      <c r="D56" s="1261">
        <v>11098.559999999998</v>
      </c>
      <c r="E56" s="168">
        <v>3351</v>
      </c>
      <c r="F56" s="1261">
        <v>4884</v>
      </c>
      <c r="G56" s="171">
        <v>8196</v>
      </c>
      <c r="H56" s="172">
        <v>15982.559999999998</v>
      </c>
    </row>
    <row r="57" spans="1:8" ht="20.100000000000001" customHeight="1" thickTop="1" thickBot="1">
      <c r="A57" s="852" t="s">
        <v>1659</v>
      </c>
      <c r="B57" s="1271" t="s">
        <v>1660</v>
      </c>
      <c r="C57" s="168">
        <v>0</v>
      </c>
      <c r="D57" s="1261">
        <v>1257.9599999999998</v>
      </c>
      <c r="E57" s="168">
        <v>0</v>
      </c>
      <c r="F57" s="1261">
        <v>147.83999999999997</v>
      </c>
      <c r="G57" s="171">
        <v>0</v>
      </c>
      <c r="H57" s="172">
        <v>1405.7999999999997</v>
      </c>
    </row>
    <row r="58" spans="1:8" ht="20.100000000000001" customHeight="1" thickTop="1" thickBot="1">
      <c r="A58" s="852" t="s">
        <v>1661</v>
      </c>
      <c r="B58" s="1271" t="s">
        <v>1662</v>
      </c>
      <c r="C58" s="168">
        <v>4486</v>
      </c>
      <c r="D58" s="1261">
        <v>10311.840000000002</v>
      </c>
      <c r="E58" s="168">
        <v>2761</v>
      </c>
      <c r="F58" s="1261">
        <v>3680.1600000000003</v>
      </c>
      <c r="G58" s="171">
        <v>7247</v>
      </c>
      <c r="H58" s="172">
        <v>13992.000000000002</v>
      </c>
    </row>
    <row r="59" spans="1:8" ht="20.100000000000001" customHeight="1" thickTop="1" thickBot="1">
      <c r="A59" s="852" t="s">
        <v>1663</v>
      </c>
      <c r="B59" s="1271" t="s">
        <v>1664</v>
      </c>
      <c r="C59" s="168">
        <v>4486</v>
      </c>
      <c r="D59" s="1261">
        <v>10311.840000000002</v>
      </c>
      <c r="E59" s="168">
        <v>2761</v>
      </c>
      <c r="F59" s="1261">
        <v>3680.1600000000003</v>
      </c>
      <c r="G59" s="171">
        <v>7247</v>
      </c>
      <c r="H59" s="172">
        <v>13992.000000000002</v>
      </c>
    </row>
    <row r="60" spans="1:8" ht="20.100000000000001" customHeight="1" thickTop="1" thickBot="1">
      <c r="A60" s="853" t="s">
        <v>1665</v>
      </c>
      <c r="B60" s="1462" t="s">
        <v>1666</v>
      </c>
      <c r="C60" s="168">
        <v>0</v>
      </c>
      <c r="D60" s="1261">
        <v>0</v>
      </c>
      <c r="E60" s="168">
        <v>0</v>
      </c>
      <c r="F60" s="1261">
        <v>1</v>
      </c>
      <c r="G60" s="171">
        <v>0</v>
      </c>
      <c r="H60" s="172">
        <v>1</v>
      </c>
    </row>
    <row r="61" spans="1:8" ht="20.100000000000001" customHeight="1" thickTop="1" thickBot="1">
      <c r="A61" s="852" t="s">
        <v>1667</v>
      </c>
      <c r="B61" s="1271" t="s">
        <v>1668</v>
      </c>
      <c r="C61" s="168">
        <v>228</v>
      </c>
      <c r="D61" s="1261">
        <v>407.87999999999994</v>
      </c>
      <c r="E61" s="168">
        <v>184</v>
      </c>
      <c r="F61" s="1261">
        <v>302.27999999999997</v>
      </c>
      <c r="G61" s="171">
        <v>412</v>
      </c>
      <c r="H61" s="172">
        <v>710.15999999999985</v>
      </c>
    </row>
    <row r="62" spans="1:8" ht="20.100000000000001" customHeight="1" thickTop="1" thickBot="1">
      <c r="A62" s="847" t="s">
        <v>1669</v>
      </c>
      <c r="B62" s="1271" t="s">
        <v>1670</v>
      </c>
      <c r="C62" s="168">
        <v>213</v>
      </c>
      <c r="D62" s="1261">
        <v>424</v>
      </c>
      <c r="E62" s="168">
        <v>173</v>
      </c>
      <c r="F62" s="1261">
        <v>291.72000000000003</v>
      </c>
      <c r="G62" s="171">
        <v>386</v>
      </c>
      <c r="H62" s="172">
        <v>715.72</v>
      </c>
    </row>
    <row r="63" spans="1:8" ht="20.100000000000001" customHeight="1" thickTop="1" thickBot="1">
      <c r="A63" s="847" t="s">
        <v>1671</v>
      </c>
      <c r="B63" s="1271" t="s">
        <v>1672</v>
      </c>
      <c r="C63" s="168">
        <v>237</v>
      </c>
      <c r="D63" s="1261">
        <v>427.67999999999995</v>
      </c>
      <c r="E63" s="168">
        <v>194</v>
      </c>
      <c r="F63" s="1261">
        <v>339.23999999999995</v>
      </c>
      <c r="G63" s="171">
        <v>431</v>
      </c>
      <c r="H63" s="172">
        <v>766.91999999999985</v>
      </c>
    </row>
    <row r="64" spans="1:8" ht="20.100000000000001" customHeight="1" thickTop="1" thickBot="1">
      <c r="A64" s="847" t="s">
        <v>1673</v>
      </c>
      <c r="B64" s="1271" t="s">
        <v>1674</v>
      </c>
      <c r="C64" s="168">
        <v>0</v>
      </c>
      <c r="D64" s="1261">
        <v>879.11999999999989</v>
      </c>
      <c r="E64" s="168">
        <v>0</v>
      </c>
      <c r="F64" s="1261">
        <v>170.28</v>
      </c>
      <c r="G64" s="171">
        <v>0</v>
      </c>
      <c r="H64" s="172">
        <v>1049.3999999999999</v>
      </c>
    </row>
    <row r="65" spans="1:8" ht="20.100000000000001" customHeight="1" thickTop="1" thickBot="1">
      <c r="A65" s="847" t="s">
        <v>1675</v>
      </c>
      <c r="B65" s="1271" t="s">
        <v>1676</v>
      </c>
      <c r="C65" s="168">
        <v>6936</v>
      </c>
      <c r="D65" s="1261">
        <v>15000</v>
      </c>
      <c r="E65" s="168">
        <v>11607</v>
      </c>
      <c r="F65" s="1261">
        <v>19368.359999999997</v>
      </c>
      <c r="G65" s="171">
        <v>18543</v>
      </c>
      <c r="H65" s="172">
        <v>34368.36</v>
      </c>
    </row>
    <row r="66" spans="1:8" ht="20.100000000000001" customHeight="1" thickTop="1" thickBot="1">
      <c r="A66" s="852" t="s">
        <v>1677</v>
      </c>
      <c r="B66" s="1271" t="s">
        <v>1678</v>
      </c>
      <c r="C66" s="168">
        <v>13231</v>
      </c>
      <c r="D66" s="1261">
        <v>27255.360000000001</v>
      </c>
      <c r="E66" s="168">
        <v>19574</v>
      </c>
      <c r="F66" s="1261">
        <v>35826.119999999995</v>
      </c>
      <c r="G66" s="171">
        <v>32805</v>
      </c>
      <c r="H66" s="172">
        <v>63081.479999999996</v>
      </c>
    </row>
    <row r="67" spans="1:8" ht="20.100000000000001" customHeight="1" thickTop="1" thickBot="1">
      <c r="A67" s="847" t="s">
        <v>1681</v>
      </c>
      <c r="B67" s="1271" t="s">
        <v>1682</v>
      </c>
      <c r="C67" s="168">
        <v>4745</v>
      </c>
      <c r="D67" s="1261">
        <v>10431.959999999999</v>
      </c>
      <c r="E67" s="168">
        <v>5248</v>
      </c>
      <c r="F67" s="1261">
        <v>8374.08</v>
      </c>
      <c r="G67" s="171">
        <v>9993</v>
      </c>
      <c r="H67" s="172">
        <v>18806.04</v>
      </c>
    </row>
    <row r="68" spans="1:8" ht="20.100000000000001" customHeight="1" thickTop="1" thickBot="1">
      <c r="A68" s="847" t="s">
        <v>1683</v>
      </c>
      <c r="B68" s="1271" t="s">
        <v>1684</v>
      </c>
      <c r="C68" s="168">
        <v>348</v>
      </c>
      <c r="D68" s="1261">
        <v>714</v>
      </c>
      <c r="E68" s="168">
        <v>811</v>
      </c>
      <c r="F68" s="1261">
        <v>1247.4000000000001</v>
      </c>
      <c r="G68" s="171">
        <v>1159</v>
      </c>
      <c r="H68" s="172">
        <v>1961.4</v>
      </c>
    </row>
    <row r="69" spans="1:8" ht="20.100000000000001" customHeight="1" thickTop="1" thickBot="1">
      <c r="A69" s="847" t="s">
        <v>1685</v>
      </c>
      <c r="B69" s="1271" t="s">
        <v>1686</v>
      </c>
      <c r="C69" s="168">
        <v>13419</v>
      </c>
      <c r="D69" s="1261">
        <v>27826.92</v>
      </c>
      <c r="E69" s="168">
        <v>18651</v>
      </c>
      <c r="F69" s="1261">
        <v>34323.960000000006</v>
      </c>
      <c r="G69" s="171">
        <v>32070</v>
      </c>
      <c r="H69" s="172">
        <v>62150.880000000005</v>
      </c>
    </row>
    <row r="70" spans="1:8" ht="20.100000000000001" customHeight="1" thickTop="1" thickBot="1">
      <c r="A70" s="847" t="s">
        <v>1687</v>
      </c>
      <c r="B70" s="1271" t="s">
        <v>1688</v>
      </c>
      <c r="C70" s="168">
        <v>8347</v>
      </c>
      <c r="D70" s="1261">
        <v>17540.16</v>
      </c>
      <c r="E70" s="168">
        <v>11632</v>
      </c>
      <c r="F70" s="1261">
        <v>20540.519999999997</v>
      </c>
      <c r="G70" s="171">
        <v>19979</v>
      </c>
      <c r="H70" s="172">
        <v>38080.679999999993</v>
      </c>
    </row>
    <row r="71" spans="1:8" ht="20.100000000000001" customHeight="1" thickTop="1" thickBot="1">
      <c r="A71" s="854" t="s">
        <v>1689</v>
      </c>
      <c r="B71" s="161" t="s">
        <v>1690</v>
      </c>
      <c r="C71" s="168">
        <v>3653</v>
      </c>
      <c r="D71" s="1261">
        <v>4656.96</v>
      </c>
      <c r="E71" s="168">
        <v>3633</v>
      </c>
      <c r="F71" s="1261">
        <v>4441.8</v>
      </c>
      <c r="G71" s="171">
        <v>7286</v>
      </c>
      <c r="H71" s="172">
        <v>9098.76</v>
      </c>
    </row>
    <row r="72" spans="1:8" ht="20.100000000000001" customHeight="1" thickTop="1" thickBot="1">
      <c r="A72" s="847" t="s">
        <v>1691</v>
      </c>
      <c r="B72" s="1271" t="s">
        <v>1692</v>
      </c>
      <c r="C72" s="168">
        <v>14</v>
      </c>
      <c r="D72" s="1261">
        <v>27.720000000000002</v>
      </c>
      <c r="E72" s="168">
        <v>38</v>
      </c>
      <c r="F72" s="1261">
        <v>21.120000000000005</v>
      </c>
      <c r="G72" s="171">
        <v>52</v>
      </c>
      <c r="H72" s="172">
        <v>48.84</v>
      </c>
    </row>
    <row r="73" spans="1:8" ht="20.100000000000001" customHeight="1" thickTop="1" thickBot="1">
      <c r="A73" s="847" t="s">
        <v>1693</v>
      </c>
      <c r="B73" s="1271" t="s">
        <v>1694</v>
      </c>
      <c r="C73" s="168">
        <v>5832</v>
      </c>
      <c r="D73" s="1261">
        <v>13184.159999999998</v>
      </c>
      <c r="E73" s="168">
        <v>9345</v>
      </c>
      <c r="F73" s="1261">
        <v>15220.919999999998</v>
      </c>
      <c r="G73" s="171">
        <v>15177</v>
      </c>
      <c r="H73" s="172">
        <v>28405.079999999994</v>
      </c>
    </row>
    <row r="74" spans="1:8" ht="20.100000000000001" customHeight="1" thickTop="1" thickBot="1">
      <c r="A74" s="847" t="s">
        <v>1695</v>
      </c>
      <c r="B74" s="1271" t="s">
        <v>1696</v>
      </c>
      <c r="C74" s="168">
        <v>3935</v>
      </c>
      <c r="D74" s="1261">
        <v>9603</v>
      </c>
      <c r="E74" s="168">
        <v>3769</v>
      </c>
      <c r="F74" s="1261">
        <v>7785.36</v>
      </c>
      <c r="G74" s="171">
        <v>7704</v>
      </c>
      <c r="H74" s="172">
        <v>17388.36</v>
      </c>
    </row>
    <row r="75" spans="1:8" ht="20.100000000000001" customHeight="1" thickTop="1" thickBot="1">
      <c r="A75" s="847" t="s">
        <v>1697</v>
      </c>
      <c r="B75" s="1271" t="s">
        <v>1698</v>
      </c>
      <c r="C75" s="168">
        <v>13231</v>
      </c>
      <c r="D75" s="1261">
        <v>27255.360000000001</v>
      </c>
      <c r="E75" s="168">
        <v>19574</v>
      </c>
      <c r="F75" s="1261">
        <v>35826.119999999995</v>
      </c>
      <c r="G75" s="171">
        <v>32805</v>
      </c>
      <c r="H75" s="172">
        <v>63081.479999999996</v>
      </c>
    </row>
    <row r="76" spans="1:8" ht="20.100000000000001" customHeight="1" thickTop="1" thickBot="1">
      <c r="A76" s="847" t="s">
        <v>1699</v>
      </c>
      <c r="B76" s="1271" t="s">
        <v>1700</v>
      </c>
      <c r="C76" s="168">
        <v>561</v>
      </c>
      <c r="D76" s="1261">
        <v>1404</v>
      </c>
      <c r="E76" s="168">
        <v>3599</v>
      </c>
      <c r="F76" s="1261">
        <v>6688.44</v>
      </c>
      <c r="G76" s="171">
        <v>4160</v>
      </c>
      <c r="H76" s="172">
        <v>8092.44</v>
      </c>
    </row>
    <row r="77" spans="1:8" ht="20.100000000000001" customHeight="1" thickTop="1" thickBot="1">
      <c r="A77" s="847" t="s">
        <v>1701</v>
      </c>
      <c r="B77" s="1271" t="s">
        <v>1702</v>
      </c>
      <c r="C77" s="168">
        <v>6840</v>
      </c>
      <c r="D77" s="1261">
        <v>15721.2</v>
      </c>
      <c r="E77" s="168">
        <v>11973</v>
      </c>
      <c r="F77" s="1261">
        <v>22017.599999999999</v>
      </c>
      <c r="G77" s="171">
        <v>18813</v>
      </c>
      <c r="H77" s="172">
        <v>37738.800000000003</v>
      </c>
    </row>
    <row r="78" spans="1:8" ht="20.100000000000001" customHeight="1" thickTop="1" thickBot="1">
      <c r="A78" s="847" t="s">
        <v>1703</v>
      </c>
      <c r="B78" s="1271" t="s">
        <v>1704</v>
      </c>
      <c r="C78" s="168">
        <v>5324</v>
      </c>
      <c r="D78" s="1261">
        <v>11590.92</v>
      </c>
      <c r="E78" s="168">
        <v>3734</v>
      </c>
      <c r="F78" s="1261">
        <v>6532.6799999999994</v>
      </c>
      <c r="G78" s="171">
        <v>9058</v>
      </c>
      <c r="H78" s="172">
        <v>18123.599999999999</v>
      </c>
    </row>
    <row r="79" spans="1:8" ht="20.100000000000001" customHeight="1" thickTop="1" thickBot="1">
      <c r="A79" s="847" t="s">
        <v>1705</v>
      </c>
      <c r="B79" s="1271" t="s">
        <v>1706</v>
      </c>
      <c r="C79" s="168">
        <v>4830</v>
      </c>
      <c r="D79" s="1261">
        <v>11106.48</v>
      </c>
      <c r="E79" s="168">
        <v>3311</v>
      </c>
      <c r="F79" s="1261">
        <v>4845.7200000000012</v>
      </c>
      <c r="G79" s="171">
        <v>8141</v>
      </c>
      <c r="H79" s="172">
        <v>15952.2</v>
      </c>
    </row>
    <row r="80" spans="1:8" ht="20.100000000000001" customHeight="1" thickTop="1" thickBot="1">
      <c r="A80" s="847" t="s">
        <v>1707</v>
      </c>
      <c r="B80" s="1271" t="s">
        <v>1708</v>
      </c>
      <c r="C80" s="168">
        <v>5324</v>
      </c>
      <c r="D80" s="1261">
        <v>11590.92</v>
      </c>
      <c r="E80" s="168">
        <v>3734</v>
      </c>
      <c r="F80" s="1261">
        <v>6532.6799999999994</v>
      </c>
      <c r="G80" s="171">
        <v>9058</v>
      </c>
      <c r="H80" s="172">
        <v>18123.599999999999</v>
      </c>
    </row>
    <row r="81" spans="1:8" ht="20.100000000000001" customHeight="1" thickTop="1" thickBot="1">
      <c r="A81" s="847" t="s">
        <v>1709</v>
      </c>
      <c r="B81" s="1271" t="s">
        <v>1710</v>
      </c>
      <c r="C81" s="168">
        <v>13570</v>
      </c>
      <c r="D81" s="1261">
        <v>27979</v>
      </c>
      <c r="E81" s="168">
        <v>18764</v>
      </c>
      <c r="F81" s="1261">
        <v>34598.519999999997</v>
      </c>
      <c r="G81" s="171">
        <v>32334</v>
      </c>
      <c r="H81" s="172">
        <v>62577.52</v>
      </c>
    </row>
    <row r="82" spans="1:8" ht="20.100000000000001" customHeight="1" thickTop="1" thickBot="1">
      <c r="A82" s="847" t="s">
        <v>1711</v>
      </c>
      <c r="B82" s="1271" t="s">
        <v>1712</v>
      </c>
      <c r="C82" s="168">
        <v>10</v>
      </c>
      <c r="D82" s="1269">
        <v>24</v>
      </c>
      <c r="E82" s="168">
        <v>189</v>
      </c>
      <c r="F82" s="1269">
        <v>270.60000000000002</v>
      </c>
      <c r="G82" s="171">
        <v>199</v>
      </c>
      <c r="H82" s="172">
        <v>294.60000000000002</v>
      </c>
    </row>
    <row r="83" spans="1:8" ht="20.100000000000001" customHeight="1" thickTop="1" thickBot="1">
      <c r="A83" s="855" t="s">
        <v>1713</v>
      </c>
      <c r="B83" s="1279" t="s">
        <v>1714</v>
      </c>
      <c r="C83" s="168">
        <v>1</v>
      </c>
      <c r="D83" s="1261">
        <v>5</v>
      </c>
      <c r="E83" s="168">
        <v>216</v>
      </c>
      <c r="F83" s="1261">
        <v>5.2800000000000011</v>
      </c>
      <c r="G83" s="171">
        <v>217</v>
      </c>
      <c r="H83" s="172">
        <v>10.280000000000001</v>
      </c>
    </row>
    <row r="84" spans="1:8" ht="20.100000000000001" customHeight="1" thickTop="1" thickBot="1">
      <c r="A84" s="847" t="s">
        <v>1715</v>
      </c>
      <c r="B84" s="1271" t="s">
        <v>1716</v>
      </c>
      <c r="C84" s="168">
        <v>9</v>
      </c>
      <c r="D84" s="1261">
        <v>19.8</v>
      </c>
      <c r="E84" s="168">
        <v>1</v>
      </c>
      <c r="F84" s="1261">
        <v>9.2399999999999984</v>
      </c>
      <c r="G84" s="171">
        <v>10</v>
      </c>
      <c r="H84" s="172">
        <v>29.04</v>
      </c>
    </row>
    <row r="85" spans="1:8" ht="20.100000000000001" customHeight="1" thickTop="1" thickBot="1">
      <c r="A85" s="852" t="s">
        <v>1717</v>
      </c>
      <c r="B85" s="1271" t="s">
        <v>1718</v>
      </c>
      <c r="C85" s="168">
        <v>179</v>
      </c>
      <c r="D85" s="1261">
        <v>343.2</v>
      </c>
      <c r="E85" s="168">
        <v>380</v>
      </c>
      <c r="F85" s="1261">
        <v>674.5200000000001</v>
      </c>
      <c r="G85" s="171">
        <v>559</v>
      </c>
      <c r="H85" s="172">
        <v>1017.72</v>
      </c>
    </row>
    <row r="86" spans="1:8" ht="20.100000000000001" customHeight="1" thickTop="1" thickBot="1">
      <c r="A86" s="847" t="s">
        <v>1721</v>
      </c>
      <c r="B86" s="1271" t="s">
        <v>1722</v>
      </c>
      <c r="C86" s="168">
        <v>179</v>
      </c>
      <c r="D86" s="1261">
        <v>347.16</v>
      </c>
      <c r="E86" s="168">
        <v>383</v>
      </c>
      <c r="F86" s="1261">
        <v>700.92000000000007</v>
      </c>
      <c r="G86" s="171">
        <v>562</v>
      </c>
      <c r="H86" s="172">
        <v>1048.0800000000002</v>
      </c>
    </row>
    <row r="87" spans="1:8" ht="20.100000000000001" customHeight="1" thickTop="1" thickBot="1">
      <c r="A87" s="847" t="s">
        <v>1723</v>
      </c>
      <c r="B87" s="1271" t="s">
        <v>1724</v>
      </c>
      <c r="C87" s="168">
        <v>7</v>
      </c>
      <c r="D87" s="1261">
        <v>15.839999999999998</v>
      </c>
      <c r="E87" s="168">
        <v>5</v>
      </c>
      <c r="F87" s="1261">
        <v>42.240000000000009</v>
      </c>
      <c r="G87" s="171">
        <v>12</v>
      </c>
      <c r="H87" s="172">
        <v>58.080000000000005</v>
      </c>
    </row>
    <row r="88" spans="1:8" ht="20.100000000000001" customHeight="1" thickTop="1" thickBot="1">
      <c r="A88" s="847" t="s">
        <v>1725</v>
      </c>
      <c r="B88" s="1271" t="s">
        <v>1726</v>
      </c>
      <c r="C88" s="168">
        <v>4</v>
      </c>
      <c r="D88" s="1261">
        <v>7.919999999999999</v>
      </c>
      <c r="E88" s="168">
        <v>2</v>
      </c>
      <c r="F88" s="1261">
        <v>0</v>
      </c>
      <c r="G88" s="171">
        <v>6</v>
      </c>
      <c r="H88" s="172">
        <v>7.919999999999999</v>
      </c>
    </row>
    <row r="89" spans="1:8" ht="20.100000000000001" customHeight="1" thickTop="1" thickBot="1">
      <c r="A89" s="847" t="s">
        <v>1727</v>
      </c>
      <c r="B89" s="1271" t="s">
        <v>1728</v>
      </c>
      <c r="C89" s="168">
        <v>0</v>
      </c>
      <c r="D89" s="1261">
        <v>7.919999999999999</v>
      </c>
      <c r="E89" s="168">
        <v>1</v>
      </c>
      <c r="F89" s="1261">
        <v>11.88</v>
      </c>
      <c r="G89" s="171">
        <v>1</v>
      </c>
      <c r="H89" s="172">
        <v>19.8</v>
      </c>
    </row>
    <row r="90" spans="1:8" ht="20.100000000000001" customHeight="1" thickTop="1" thickBot="1">
      <c r="A90" s="847" t="s">
        <v>1729</v>
      </c>
      <c r="B90" s="1271" t="s">
        <v>1730</v>
      </c>
      <c r="C90" s="168">
        <v>3</v>
      </c>
      <c r="D90" s="1261">
        <v>6.6</v>
      </c>
      <c r="E90" s="168">
        <v>2</v>
      </c>
      <c r="F90" s="1261">
        <v>1.3200000000000003</v>
      </c>
      <c r="G90" s="171">
        <v>5</v>
      </c>
      <c r="H90" s="172">
        <v>7.92</v>
      </c>
    </row>
    <row r="91" spans="1:8" ht="20.100000000000001" customHeight="1" thickTop="1" thickBot="1">
      <c r="A91" s="847" t="s">
        <v>1731</v>
      </c>
      <c r="B91" s="1271" t="s">
        <v>1732</v>
      </c>
      <c r="C91" s="168">
        <v>2</v>
      </c>
      <c r="D91" s="1261">
        <v>5</v>
      </c>
      <c r="E91" s="168">
        <v>1</v>
      </c>
      <c r="F91" s="1261">
        <v>1.3200000000000003</v>
      </c>
      <c r="G91" s="171">
        <v>3</v>
      </c>
      <c r="H91" s="172">
        <v>6.32</v>
      </c>
    </row>
    <row r="92" spans="1:8" ht="20.100000000000001" customHeight="1" thickTop="1" thickBot="1">
      <c r="A92" s="847" t="s">
        <v>1733</v>
      </c>
      <c r="B92" s="1271" t="s">
        <v>1734</v>
      </c>
      <c r="C92" s="168">
        <v>4</v>
      </c>
      <c r="D92" s="1261">
        <v>3.9599999999999995</v>
      </c>
      <c r="E92" s="168">
        <v>2</v>
      </c>
      <c r="F92" s="1261">
        <v>3.9599999999999995</v>
      </c>
      <c r="G92" s="171">
        <v>6</v>
      </c>
      <c r="H92" s="172">
        <v>7.919999999999999</v>
      </c>
    </row>
    <row r="93" spans="1:8" ht="20.100000000000001" customHeight="1" thickTop="1" thickBot="1">
      <c r="A93" s="847" t="s">
        <v>1735</v>
      </c>
      <c r="B93" s="1271" t="s">
        <v>1736</v>
      </c>
      <c r="C93" s="168">
        <v>34</v>
      </c>
      <c r="D93" s="1261">
        <v>51.48</v>
      </c>
      <c r="E93" s="168">
        <v>29</v>
      </c>
      <c r="F93" s="1261">
        <v>81.84</v>
      </c>
      <c r="G93" s="171">
        <v>63</v>
      </c>
      <c r="H93" s="172">
        <v>133.32</v>
      </c>
    </row>
    <row r="94" spans="1:8" ht="20.100000000000001" customHeight="1" thickTop="1" thickBot="1">
      <c r="A94" s="847" t="s">
        <v>1737</v>
      </c>
      <c r="B94" s="1271" t="s">
        <v>1738</v>
      </c>
      <c r="C94" s="168">
        <v>30</v>
      </c>
      <c r="D94" s="1261">
        <v>55</v>
      </c>
      <c r="E94" s="168">
        <v>30</v>
      </c>
      <c r="F94" s="1261">
        <v>87.11999999999999</v>
      </c>
      <c r="G94" s="171">
        <v>60</v>
      </c>
      <c r="H94" s="172">
        <v>142.12</v>
      </c>
    </row>
    <row r="95" spans="1:8" ht="20.100000000000001" customHeight="1" thickTop="1" thickBot="1">
      <c r="A95" s="847" t="s">
        <v>1739</v>
      </c>
      <c r="B95" s="1271" t="s">
        <v>1740</v>
      </c>
      <c r="C95" s="168">
        <v>2</v>
      </c>
      <c r="D95" s="1261">
        <v>6.6</v>
      </c>
      <c r="E95" s="168">
        <v>1</v>
      </c>
      <c r="F95" s="1261">
        <v>0</v>
      </c>
      <c r="G95" s="171">
        <v>3</v>
      </c>
      <c r="H95" s="172">
        <v>6.6</v>
      </c>
    </row>
    <row r="96" spans="1:8" ht="20.100000000000001" customHeight="1" thickTop="1" thickBot="1">
      <c r="A96" s="847" t="s">
        <v>1741</v>
      </c>
      <c r="B96" s="1271" t="s">
        <v>1742</v>
      </c>
      <c r="C96" s="168">
        <v>6</v>
      </c>
      <c r="D96" s="1261">
        <v>11.88</v>
      </c>
      <c r="E96" s="168">
        <v>5</v>
      </c>
      <c r="F96" s="1261">
        <v>9.2399999999999984</v>
      </c>
      <c r="G96" s="171">
        <v>11</v>
      </c>
      <c r="H96" s="172">
        <v>21.119999999999997</v>
      </c>
    </row>
    <row r="97" spans="1:8" ht="20.100000000000001" customHeight="1" thickTop="1" thickBot="1">
      <c r="A97" s="847" t="s">
        <v>1743</v>
      </c>
      <c r="B97" s="1271" t="s">
        <v>1744</v>
      </c>
      <c r="C97" s="168">
        <v>6</v>
      </c>
      <c r="D97" s="1261">
        <v>3.9599999999999995</v>
      </c>
      <c r="E97" s="168">
        <v>2</v>
      </c>
      <c r="F97" s="1261">
        <v>7.919999999999999</v>
      </c>
      <c r="G97" s="171">
        <v>8</v>
      </c>
      <c r="H97" s="172">
        <v>11.879999999999999</v>
      </c>
    </row>
    <row r="98" spans="1:8" ht="20.100000000000001" customHeight="1" thickTop="1" thickBot="1">
      <c r="A98" s="847" t="s">
        <v>1745</v>
      </c>
      <c r="B98" s="1271" t="s">
        <v>1746</v>
      </c>
      <c r="C98" s="168">
        <v>34</v>
      </c>
      <c r="D98" s="1261">
        <v>44</v>
      </c>
      <c r="E98" s="168">
        <v>32</v>
      </c>
      <c r="F98" s="1261">
        <v>105.6</v>
      </c>
      <c r="G98" s="171">
        <v>66</v>
      </c>
      <c r="H98" s="172">
        <v>149.6</v>
      </c>
    </row>
    <row r="99" spans="1:8" ht="20.100000000000001" customHeight="1" thickTop="1" thickBot="1">
      <c r="A99" s="847" t="s">
        <v>1747</v>
      </c>
      <c r="B99" s="1271" t="s">
        <v>1748</v>
      </c>
      <c r="C99" s="168">
        <v>24</v>
      </c>
      <c r="D99" s="1261">
        <v>23.76</v>
      </c>
      <c r="E99" s="168">
        <v>24</v>
      </c>
      <c r="F99" s="1261">
        <v>81.84</v>
      </c>
      <c r="G99" s="171">
        <v>48</v>
      </c>
      <c r="H99" s="172">
        <v>105.60000000000001</v>
      </c>
    </row>
    <row r="100" spans="1:8" ht="20.100000000000001" customHeight="1" thickTop="1" thickBot="1">
      <c r="A100" s="847" t="s">
        <v>1749</v>
      </c>
      <c r="B100" s="1271" t="s">
        <v>1750</v>
      </c>
      <c r="C100" s="168">
        <v>24</v>
      </c>
      <c r="D100" s="1261">
        <v>38</v>
      </c>
      <c r="E100" s="168">
        <v>27</v>
      </c>
      <c r="F100" s="1261">
        <v>88.440000000000012</v>
      </c>
      <c r="G100" s="171">
        <v>51</v>
      </c>
      <c r="H100" s="172">
        <v>126.44000000000001</v>
      </c>
    </row>
    <row r="101" spans="1:8" ht="20.100000000000001" customHeight="1" thickTop="1" thickBot="1">
      <c r="A101" s="847" t="s">
        <v>1751</v>
      </c>
      <c r="B101" s="1271" t="s">
        <v>1752</v>
      </c>
      <c r="C101" s="168">
        <v>0</v>
      </c>
      <c r="D101" s="1261">
        <v>0</v>
      </c>
      <c r="E101" s="168">
        <v>17</v>
      </c>
      <c r="F101" s="1261">
        <v>23.76</v>
      </c>
      <c r="G101" s="171">
        <v>17</v>
      </c>
      <c r="H101" s="172">
        <v>23.76</v>
      </c>
    </row>
    <row r="102" spans="1:8" ht="20.100000000000001" customHeight="1" thickTop="1" thickBot="1">
      <c r="A102" s="847" t="s">
        <v>1753</v>
      </c>
      <c r="B102" s="1271" t="s">
        <v>1754</v>
      </c>
      <c r="C102" s="168">
        <v>0</v>
      </c>
      <c r="D102" s="1261">
        <v>0</v>
      </c>
      <c r="E102" s="168">
        <v>17</v>
      </c>
      <c r="F102" s="1261">
        <v>22.439999999999998</v>
      </c>
      <c r="G102" s="171">
        <v>17</v>
      </c>
      <c r="H102" s="172">
        <v>22.439999999999998</v>
      </c>
    </row>
    <row r="103" spans="1:8" ht="20.100000000000001" customHeight="1" thickTop="1" thickBot="1">
      <c r="A103" s="847" t="s">
        <v>1755</v>
      </c>
      <c r="B103" s="1271" t="s">
        <v>1756</v>
      </c>
      <c r="C103" s="168">
        <v>0</v>
      </c>
      <c r="D103" s="1261">
        <v>0</v>
      </c>
      <c r="E103" s="168">
        <v>17</v>
      </c>
      <c r="F103" s="1261">
        <v>23.76</v>
      </c>
      <c r="G103" s="171">
        <v>17</v>
      </c>
      <c r="H103" s="172">
        <v>23.76</v>
      </c>
    </row>
    <row r="104" spans="1:8" ht="20.100000000000001" customHeight="1" thickTop="1" thickBot="1">
      <c r="A104" s="847" t="s">
        <v>1757</v>
      </c>
      <c r="B104" s="1271" t="s">
        <v>1758</v>
      </c>
      <c r="C104" s="168">
        <v>147</v>
      </c>
      <c r="D104" s="1261">
        <v>227.03999999999996</v>
      </c>
      <c r="E104" s="168">
        <v>85</v>
      </c>
      <c r="F104" s="1261">
        <v>92.4</v>
      </c>
      <c r="G104" s="171">
        <v>232</v>
      </c>
      <c r="H104" s="172">
        <v>319.43999999999994</v>
      </c>
    </row>
    <row r="105" spans="1:8" ht="20.100000000000001" customHeight="1" thickTop="1" thickBot="1">
      <c r="A105" s="847" t="s">
        <v>1759</v>
      </c>
      <c r="B105" s="1271" t="s">
        <v>1760</v>
      </c>
      <c r="C105" s="168">
        <v>0</v>
      </c>
      <c r="D105" s="1261">
        <v>5.2800000000000011</v>
      </c>
      <c r="E105" s="168">
        <v>0</v>
      </c>
      <c r="F105" s="1261">
        <v>0</v>
      </c>
      <c r="G105" s="171">
        <v>0</v>
      </c>
      <c r="H105" s="172">
        <v>5.2800000000000011</v>
      </c>
    </row>
    <row r="106" spans="1:8" ht="20.100000000000001" customHeight="1" thickTop="1" thickBot="1">
      <c r="A106" s="847" t="s">
        <v>1761</v>
      </c>
      <c r="B106" s="1271" t="s">
        <v>1762</v>
      </c>
      <c r="C106" s="168">
        <v>0</v>
      </c>
      <c r="D106" s="1261">
        <v>5.2800000000000011</v>
      </c>
      <c r="E106" s="168">
        <v>0</v>
      </c>
      <c r="F106" s="1261">
        <v>0</v>
      </c>
      <c r="G106" s="171">
        <v>0</v>
      </c>
      <c r="H106" s="172">
        <v>5.2800000000000011</v>
      </c>
    </row>
    <row r="107" spans="1:8" ht="20.100000000000001" customHeight="1" thickTop="1" thickBot="1">
      <c r="A107" s="847" t="s">
        <v>1763</v>
      </c>
      <c r="B107" s="1271" t="s">
        <v>1764</v>
      </c>
      <c r="C107" s="168">
        <v>0</v>
      </c>
      <c r="D107" s="1261">
        <v>5.2800000000000011</v>
      </c>
      <c r="E107" s="168">
        <v>0</v>
      </c>
      <c r="F107" s="1261">
        <v>0</v>
      </c>
      <c r="G107" s="171">
        <v>0</v>
      </c>
      <c r="H107" s="172">
        <v>5.2800000000000011</v>
      </c>
    </row>
    <row r="108" spans="1:8" ht="20.100000000000001" customHeight="1" thickTop="1" thickBot="1">
      <c r="A108" s="847" t="s">
        <v>1765</v>
      </c>
      <c r="B108" s="1271" t="s">
        <v>1766</v>
      </c>
      <c r="C108" s="168">
        <v>0</v>
      </c>
      <c r="D108" s="1261">
        <v>0</v>
      </c>
      <c r="E108" s="168">
        <v>0</v>
      </c>
      <c r="F108" s="1261">
        <v>1</v>
      </c>
      <c r="G108" s="171">
        <v>0</v>
      </c>
      <c r="H108" s="172">
        <v>1</v>
      </c>
    </row>
    <row r="109" spans="1:8" ht="20.100000000000001" customHeight="1" thickTop="1" thickBot="1">
      <c r="A109" s="847" t="s">
        <v>1767</v>
      </c>
      <c r="B109" s="1271" t="s">
        <v>1768</v>
      </c>
      <c r="C109" s="168">
        <v>0</v>
      </c>
      <c r="D109" s="1261">
        <v>9.2399999999999984</v>
      </c>
      <c r="E109" s="168">
        <v>0</v>
      </c>
      <c r="F109" s="1261">
        <v>0</v>
      </c>
      <c r="G109" s="171">
        <v>0</v>
      </c>
      <c r="H109" s="172">
        <v>9.2399999999999984</v>
      </c>
    </row>
    <row r="110" spans="1:8" ht="20.100000000000001" customHeight="1" thickTop="1" thickBot="1">
      <c r="A110" s="847" t="s">
        <v>1769</v>
      </c>
      <c r="B110" s="1271" t="s">
        <v>1770</v>
      </c>
      <c r="C110" s="168">
        <v>0</v>
      </c>
      <c r="D110" s="1261">
        <v>227.03999999999996</v>
      </c>
      <c r="E110" s="168">
        <v>0</v>
      </c>
      <c r="F110" s="1261">
        <v>0</v>
      </c>
      <c r="G110" s="171">
        <v>0</v>
      </c>
      <c r="H110" s="172">
        <v>227.03999999999996</v>
      </c>
    </row>
    <row r="111" spans="1:8" ht="20.100000000000001" customHeight="1" thickTop="1" thickBot="1">
      <c r="A111" s="162" t="s">
        <v>1771</v>
      </c>
      <c r="B111" s="163" t="s">
        <v>1772</v>
      </c>
      <c r="C111" s="168">
        <v>413</v>
      </c>
      <c r="D111" s="1261">
        <v>1123.32</v>
      </c>
      <c r="E111" s="168">
        <v>560</v>
      </c>
      <c r="F111" s="1261">
        <v>1440.12</v>
      </c>
      <c r="G111" s="171">
        <v>973</v>
      </c>
      <c r="H111" s="172">
        <v>2563.4399999999996</v>
      </c>
    </row>
    <row r="112" spans="1:8" ht="20.100000000000001" customHeight="1" thickTop="1" thickBot="1">
      <c r="A112" s="1463" t="s">
        <v>1719</v>
      </c>
      <c r="B112" s="1464" t="s">
        <v>1720</v>
      </c>
      <c r="C112" s="168">
        <v>0</v>
      </c>
      <c r="D112" s="1261">
        <v>2.6400000000000006</v>
      </c>
      <c r="E112" s="168">
        <v>0</v>
      </c>
      <c r="F112" s="1261">
        <v>0</v>
      </c>
      <c r="G112" s="171">
        <v>0</v>
      </c>
      <c r="H112" s="172">
        <v>2.6400000000000006</v>
      </c>
    </row>
    <row r="113" spans="1:8" ht="20.100000000000001" customHeight="1" thickTop="1" thickBot="1">
      <c r="A113" s="1465"/>
      <c r="B113" s="163"/>
      <c r="C113" s="168">
        <v>0</v>
      </c>
      <c r="D113" s="1261"/>
      <c r="E113" s="168">
        <v>0</v>
      </c>
      <c r="F113" s="1261"/>
      <c r="G113" s="171">
        <v>0</v>
      </c>
      <c r="H113" s="172"/>
    </row>
    <row r="114" spans="1:8" ht="20.100000000000001" customHeight="1" thickTop="1" thickBot="1">
      <c r="A114" s="850"/>
      <c r="B114" s="1272" t="s">
        <v>2387</v>
      </c>
      <c r="C114" s="168">
        <v>5430</v>
      </c>
      <c r="D114" s="1268">
        <v>10686.84</v>
      </c>
      <c r="E114" s="168">
        <v>5109</v>
      </c>
      <c r="F114" s="1268">
        <v>8585.2799999999988</v>
      </c>
      <c r="G114" s="171">
        <v>10539</v>
      </c>
      <c r="H114" s="638">
        <v>19272.12</v>
      </c>
    </row>
    <row r="115" spans="1:8" ht="20.100000000000001" customHeight="1" thickTop="1" thickBot="1">
      <c r="A115" s="847" t="s">
        <v>1773</v>
      </c>
      <c r="B115" s="1271" t="s">
        <v>1774</v>
      </c>
      <c r="C115" s="168">
        <v>2444</v>
      </c>
      <c r="D115" s="1261">
        <v>3542.8799999999997</v>
      </c>
      <c r="E115" s="168">
        <v>2045</v>
      </c>
      <c r="F115" s="1261">
        <v>2160.8399999999997</v>
      </c>
      <c r="G115" s="171">
        <v>4489</v>
      </c>
      <c r="H115" s="172">
        <v>5703.7199999999993</v>
      </c>
    </row>
    <row r="116" spans="1:8" ht="20.100000000000001" customHeight="1" thickTop="1" thickBot="1">
      <c r="A116" s="847" t="s">
        <v>1775</v>
      </c>
      <c r="B116" s="1271" t="s">
        <v>1776</v>
      </c>
      <c r="C116" s="168">
        <v>2704</v>
      </c>
      <c r="D116" s="1261">
        <v>5217.96</v>
      </c>
      <c r="E116" s="168">
        <v>2551</v>
      </c>
      <c r="F116" s="1261">
        <v>4272.8399999999992</v>
      </c>
      <c r="G116" s="171">
        <v>5255</v>
      </c>
      <c r="H116" s="172">
        <v>9490.7999999999993</v>
      </c>
    </row>
    <row r="117" spans="1:8" ht="20.100000000000001" customHeight="1" thickTop="1" thickBot="1">
      <c r="A117" s="847" t="s">
        <v>1777</v>
      </c>
      <c r="B117" s="1271" t="s">
        <v>1778</v>
      </c>
      <c r="C117" s="168">
        <v>282</v>
      </c>
      <c r="D117" s="1261">
        <v>1926</v>
      </c>
      <c r="E117" s="168">
        <v>513</v>
      </c>
      <c r="F117" s="1261">
        <v>2151.6</v>
      </c>
      <c r="G117" s="171">
        <v>795</v>
      </c>
      <c r="H117" s="172">
        <v>4077.6</v>
      </c>
    </row>
    <row r="118" spans="1:8" ht="20.100000000000001" customHeight="1" thickTop="1" thickBot="1">
      <c r="A118" s="847"/>
      <c r="B118" s="1271"/>
      <c r="C118" s="168">
        <v>0</v>
      </c>
      <c r="D118" s="1261"/>
      <c r="E118" s="168">
        <v>0</v>
      </c>
      <c r="F118" s="1261"/>
      <c r="G118" s="171">
        <v>0</v>
      </c>
      <c r="H118" s="172">
        <v>0</v>
      </c>
    </row>
    <row r="119" spans="1:8" ht="20.100000000000001" customHeight="1" thickTop="1" thickBot="1">
      <c r="A119" s="2128" t="s">
        <v>2381</v>
      </c>
      <c r="B119" s="2129"/>
      <c r="C119" s="168">
        <v>7838</v>
      </c>
      <c r="D119" s="1261">
        <v>17272.2</v>
      </c>
      <c r="E119" s="168">
        <v>3661</v>
      </c>
      <c r="F119" s="1261">
        <v>7398.6</v>
      </c>
      <c r="G119" s="171">
        <v>11499</v>
      </c>
      <c r="H119" s="172">
        <v>24670.800000000003</v>
      </c>
    </row>
    <row r="120" spans="1:8" ht="20.100000000000001" customHeight="1" thickTop="1" thickBot="1">
      <c r="A120" s="2128" t="s">
        <v>2382</v>
      </c>
      <c r="B120" s="2129"/>
      <c r="C120" s="168">
        <v>13060</v>
      </c>
      <c r="D120" s="1261">
        <v>23913.119999999995</v>
      </c>
      <c r="E120" s="168">
        <v>13659</v>
      </c>
      <c r="F120" s="1261">
        <v>21626.880000000005</v>
      </c>
      <c r="G120" s="171">
        <v>26719</v>
      </c>
      <c r="H120" s="172">
        <v>45540</v>
      </c>
    </row>
    <row r="121" spans="1:8" ht="20.100000000000001" customHeight="1" thickTop="1" thickBot="1">
      <c r="A121" s="1466"/>
      <c r="B121" s="1272" t="s">
        <v>2388</v>
      </c>
      <c r="C121" s="168">
        <v>47853</v>
      </c>
      <c r="D121" s="1268">
        <v>90747.359999999986</v>
      </c>
      <c r="E121" s="168">
        <v>33154</v>
      </c>
      <c r="F121" s="1268">
        <v>59675.600000000006</v>
      </c>
      <c r="G121" s="171">
        <v>81007</v>
      </c>
      <c r="H121" s="638">
        <v>150422.96</v>
      </c>
    </row>
    <row r="122" spans="1:8" ht="20.100000000000001" customHeight="1" thickTop="1" thickBot="1">
      <c r="A122" s="1467" t="s">
        <v>1579</v>
      </c>
      <c r="B122" s="1458" t="s">
        <v>1580</v>
      </c>
      <c r="C122" s="168">
        <v>210</v>
      </c>
      <c r="D122" s="1268"/>
      <c r="E122" s="168">
        <v>170</v>
      </c>
      <c r="F122" s="1268"/>
      <c r="G122" s="171">
        <v>380</v>
      </c>
      <c r="H122" s="638"/>
    </row>
    <row r="123" spans="1:8" ht="20.100000000000001" customHeight="1" thickTop="1" thickBot="1">
      <c r="A123" s="1468">
        <v>130207</v>
      </c>
      <c r="B123" s="1469" t="s">
        <v>1779</v>
      </c>
      <c r="C123" s="168">
        <v>3909</v>
      </c>
      <c r="D123" s="1261">
        <v>9630.7200000000012</v>
      </c>
      <c r="E123" s="168">
        <v>466</v>
      </c>
      <c r="F123" s="1274">
        <v>1485</v>
      </c>
      <c r="G123" s="171">
        <v>4375</v>
      </c>
      <c r="H123" s="172">
        <v>11115.720000000001</v>
      </c>
    </row>
    <row r="124" spans="1:8" ht="20.100000000000001" customHeight="1" thickTop="1" thickBot="1">
      <c r="A124" s="1470" t="s">
        <v>1780</v>
      </c>
      <c r="B124" s="1103" t="s">
        <v>1781</v>
      </c>
      <c r="C124" s="168">
        <v>1</v>
      </c>
      <c r="D124" s="1261">
        <v>13</v>
      </c>
      <c r="E124" s="168">
        <v>19</v>
      </c>
      <c r="F124" s="1261">
        <v>23.76</v>
      </c>
      <c r="G124" s="171">
        <v>20</v>
      </c>
      <c r="H124" s="172">
        <v>36.760000000000005</v>
      </c>
    </row>
    <row r="125" spans="1:8" ht="20.100000000000001" customHeight="1" thickTop="1" thickBot="1">
      <c r="A125" s="1470" t="s">
        <v>1782</v>
      </c>
      <c r="B125" s="1103" t="s">
        <v>1783</v>
      </c>
      <c r="C125" s="168">
        <v>27</v>
      </c>
      <c r="D125" s="1261">
        <v>165</v>
      </c>
      <c r="E125" s="168">
        <v>159</v>
      </c>
      <c r="F125" s="1261">
        <v>153.11999999999998</v>
      </c>
      <c r="G125" s="171">
        <v>186</v>
      </c>
      <c r="H125" s="172">
        <v>318.12</v>
      </c>
    </row>
    <row r="126" spans="1:8" ht="20.100000000000001" customHeight="1" thickTop="1" thickBot="1">
      <c r="A126" s="1471" t="s">
        <v>1784</v>
      </c>
      <c r="B126" s="1103" t="s">
        <v>1785</v>
      </c>
      <c r="C126" s="168">
        <v>972</v>
      </c>
      <c r="D126" s="1261">
        <v>1648.6800000000003</v>
      </c>
      <c r="E126" s="168">
        <v>1273</v>
      </c>
      <c r="F126" s="1261">
        <v>2042.04</v>
      </c>
      <c r="G126" s="171">
        <v>2245</v>
      </c>
      <c r="H126" s="172">
        <v>3690.7200000000003</v>
      </c>
    </row>
    <row r="127" spans="1:8" ht="20.100000000000001" customHeight="1" thickTop="1" thickBot="1">
      <c r="A127" s="1471" t="s">
        <v>1786</v>
      </c>
      <c r="B127" s="1103" t="s">
        <v>1787</v>
      </c>
      <c r="C127" s="168">
        <v>1</v>
      </c>
      <c r="D127" s="1261">
        <v>3</v>
      </c>
      <c r="E127" s="168">
        <v>0</v>
      </c>
      <c r="F127" s="1261">
        <v>6.6</v>
      </c>
      <c r="G127" s="171">
        <v>1</v>
      </c>
      <c r="H127" s="172">
        <v>9.6</v>
      </c>
    </row>
    <row r="128" spans="1:8" ht="20.100000000000001" customHeight="1" thickTop="1" thickBot="1">
      <c r="A128" s="1471" t="s">
        <v>1788</v>
      </c>
      <c r="B128" s="1103" t="s">
        <v>1789</v>
      </c>
      <c r="C128" s="168">
        <v>0</v>
      </c>
      <c r="D128" s="1261">
        <v>0</v>
      </c>
      <c r="E128" s="168">
        <v>0</v>
      </c>
      <c r="F128" s="1261">
        <v>1</v>
      </c>
      <c r="G128" s="171">
        <v>0</v>
      </c>
      <c r="H128" s="172">
        <v>1</v>
      </c>
    </row>
    <row r="129" spans="1:8" ht="20.100000000000001" customHeight="1" thickTop="1" thickBot="1">
      <c r="A129" s="1471" t="s">
        <v>1790</v>
      </c>
      <c r="B129" s="1103" t="s">
        <v>1791</v>
      </c>
      <c r="C129" s="168">
        <v>512</v>
      </c>
      <c r="D129" s="1261">
        <v>934.56</v>
      </c>
      <c r="E129" s="168">
        <v>1242</v>
      </c>
      <c r="F129" s="1261">
        <v>1976.04</v>
      </c>
      <c r="G129" s="171">
        <v>1754</v>
      </c>
      <c r="H129" s="172">
        <v>2910.6</v>
      </c>
    </row>
    <row r="130" spans="1:8" ht="20.100000000000001" customHeight="1" thickTop="1" thickBot="1">
      <c r="A130" s="1470" t="s">
        <v>1792</v>
      </c>
      <c r="B130" s="1103" t="s">
        <v>1793</v>
      </c>
      <c r="C130" s="168">
        <v>485</v>
      </c>
      <c r="D130" s="1261">
        <v>1054.68</v>
      </c>
      <c r="E130" s="168">
        <v>2179</v>
      </c>
      <c r="F130" s="1261">
        <v>3685.4399999999996</v>
      </c>
      <c r="G130" s="171">
        <v>2664</v>
      </c>
      <c r="H130" s="172">
        <v>4740.12</v>
      </c>
    </row>
    <row r="131" spans="1:8" ht="20.100000000000001" customHeight="1" thickTop="1" thickBot="1">
      <c r="A131" s="1470" t="s">
        <v>1794</v>
      </c>
      <c r="B131" s="1103" t="s">
        <v>1795</v>
      </c>
      <c r="C131" s="168">
        <v>4857</v>
      </c>
      <c r="D131" s="1261">
        <v>8384.6400000000012</v>
      </c>
      <c r="E131" s="168">
        <v>551</v>
      </c>
      <c r="F131" s="1261">
        <v>1122</v>
      </c>
      <c r="G131" s="171">
        <v>5408</v>
      </c>
      <c r="H131" s="172">
        <v>9506.6400000000012</v>
      </c>
    </row>
    <row r="132" spans="1:8" ht="20.100000000000001" customHeight="1" thickTop="1" thickBot="1">
      <c r="A132" s="1470" t="s">
        <v>1796</v>
      </c>
      <c r="B132" s="1103" t="s">
        <v>1797</v>
      </c>
      <c r="C132" s="168">
        <v>508</v>
      </c>
      <c r="D132" s="1261">
        <v>925.31999999999994</v>
      </c>
      <c r="E132" s="168">
        <v>1224</v>
      </c>
      <c r="F132" s="1261">
        <v>1914</v>
      </c>
      <c r="G132" s="171">
        <v>1732</v>
      </c>
      <c r="H132" s="172">
        <v>2839.3199999999997</v>
      </c>
    </row>
    <row r="133" spans="1:8" ht="20.100000000000001" customHeight="1" thickTop="1" thickBot="1">
      <c r="A133" s="1470" t="s">
        <v>1798</v>
      </c>
      <c r="B133" s="1469" t="s">
        <v>1799</v>
      </c>
      <c r="C133" s="168">
        <v>474</v>
      </c>
      <c r="D133" s="1261">
        <v>421.07999999999993</v>
      </c>
      <c r="E133" s="168">
        <v>1032</v>
      </c>
      <c r="F133" s="1261">
        <v>834.24000000000012</v>
      </c>
      <c r="G133" s="171">
        <v>1506</v>
      </c>
      <c r="H133" s="172">
        <v>1255.3200000000002</v>
      </c>
    </row>
    <row r="134" spans="1:8" ht="20.100000000000001" customHeight="1" thickTop="1" thickBot="1">
      <c r="A134" s="1470" t="s">
        <v>1800</v>
      </c>
      <c r="B134" s="1103" t="s">
        <v>1801</v>
      </c>
      <c r="C134" s="168">
        <v>1</v>
      </c>
      <c r="D134" s="1261">
        <v>1.3200000000000003</v>
      </c>
      <c r="E134" s="168">
        <v>1</v>
      </c>
      <c r="F134" s="1261">
        <v>0</v>
      </c>
      <c r="G134" s="171">
        <v>2</v>
      </c>
      <c r="H134" s="172">
        <v>1.3200000000000003</v>
      </c>
    </row>
    <row r="135" spans="1:8" ht="20.100000000000001" customHeight="1" thickTop="1" thickBot="1">
      <c r="A135" s="1470" t="s">
        <v>1802</v>
      </c>
      <c r="B135" s="1103" t="s">
        <v>1803</v>
      </c>
      <c r="C135" s="168">
        <v>23</v>
      </c>
      <c r="D135" s="1261">
        <v>60.72</v>
      </c>
      <c r="E135" s="168">
        <v>48</v>
      </c>
      <c r="F135" s="1261">
        <v>102.96</v>
      </c>
      <c r="G135" s="171">
        <v>71</v>
      </c>
      <c r="H135" s="172">
        <v>163.68</v>
      </c>
    </row>
    <row r="136" spans="1:8" ht="20.100000000000001" customHeight="1" thickTop="1" thickBot="1">
      <c r="A136" s="1470" t="s">
        <v>1804</v>
      </c>
      <c r="B136" s="1103" t="s">
        <v>1805</v>
      </c>
      <c r="C136" s="168">
        <v>83</v>
      </c>
      <c r="D136" s="1261">
        <v>93.719999999999985</v>
      </c>
      <c r="E136" s="168">
        <v>324</v>
      </c>
      <c r="F136" s="1261">
        <v>413.16</v>
      </c>
      <c r="G136" s="171">
        <v>407</v>
      </c>
      <c r="H136" s="172">
        <v>506.88</v>
      </c>
    </row>
    <row r="137" spans="1:8" ht="20.100000000000001" customHeight="1" thickTop="1" thickBot="1">
      <c r="A137" s="1470" t="s">
        <v>2389</v>
      </c>
      <c r="B137" s="1103" t="s">
        <v>2390</v>
      </c>
      <c r="C137" s="168">
        <v>0</v>
      </c>
      <c r="D137" s="1260">
        <v>0</v>
      </c>
      <c r="E137" s="168">
        <v>0</v>
      </c>
      <c r="F137" s="1260">
        <v>1</v>
      </c>
      <c r="G137" s="171">
        <v>0</v>
      </c>
      <c r="H137" s="172">
        <v>1</v>
      </c>
    </row>
    <row r="138" spans="1:8" ht="20.100000000000001" customHeight="1" thickTop="1" thickBot="1">
      <c r="A138" s="1470" t="s">
        <v>1806</v>
      </c>
      <c r="B138" s="1103" t="s">
        <v>1807</v>
      </c>
      <c r="C138" s="168">
        <v>80</v>
      </c>
      <c r="D138" s="1261">
        <v>149.16000000000003</v>
      </c>
      <c r="E138" s="168">
        <v>13</v>
      </c>
      <c r="F138" s="1261">
        <v>31.679999999999996</v>
      </c>
      <c r="G138" s="171">
        <v>93</v>
      </c>
      <c r="H138" s="172">
        <v>180.84000000000003</v>
      </c>
    </row>
    <row r="139" spans="1:8" ht="20.100000000000001" customHeight="1" thickTop="1" thickBot="1">
      <c r="A139" s="1470" t="s">
        <v>1808</v>
      </c>
      <c r="B139" s="1103" t="s">
        <v>1809</v>
      </c>
      <c r="C139" s="168">
        <v>92</v>
      </c>
      <c r="D139" s="1261">
        <v>279.83999999999997</v>
      </c>
      <c r="E139" s="168">
        <v>176</v>
      </c>
      <c r="F139" s="1261">
        <v>562.32000000000005</v>
      </c>
      <c r="G139" s="171">
        <v>268</v>
      </c>
      <c r="H139" s="172">
        <v>842.16000000000008</v>
      </c>
    </row>
    <row r="140" spans="1:8" ht="20.100000000000001" customHeight="1" thickTop="1" thickBot="1">
      <c r="A140" s="1470" t="s">
        <v>1810</v>
      </c>
      <c r="B140" s="1103" t="s">
        <v>1811</v>
      </c>
      <c r="C140" s="168">
        <v>92</v>
      </c>
      <c r="D140" s="1261">
        <v>279.83999999999997</v>
      </c>
      <c r="E140" s="168">
        <v>176</v>
      </c>
      <c r="F140" s="1261">
        <v>545.16</v>
      </c>
      <c r="G140" s="171">
        <v>268</v>
      </c>
      <c r="H140" s="172">
        <v>825</v>
      </c>
    </row>
    <row r="141" spans="1:8" ht="20.100000000000001" customHeight="1" thickTop="1" thickBot="1">
      <c r="A141" s="1470" t="s">
        <v>1812</v>
      </c>
      <c r="B141" s="1469" t="s">
        <v>1813</v>
      </c>
      <c r="C141" s="168">
        <v>16</v>
      </c>
      <c r="D141" s="1261">
        <v>16</v>
      </c>
      <c r="E141" s="168">
        <v>0</v>
      </c>
      <c r="F141" s="1261">
        <v>2.6400000000000006</v>
      </c>
      <c r="G141" s="171">
        <v>16</v>
      </c>
      <c r="H141" s="172">
        <v>18.64</v>
      </c>
    </row>
    <row r="142" spans="1:8" ht="20.100000000000001" customHeight="1" thickTop="1" thickBot="1">
      <c r="A142" s="1472" t="s">
        <v>1814</v>
      </c>
      <c r="B142" s="1275" t="s">
        <v>1815</v>
      </c>
      <c r="C142" s="168">
        <v>3</v>
      </c>
      <c r="D142" s="1261">
        <v>22</v>
      </c>
      <c r="E142" s="168">
        <v>51</v>
      </c>
      <c r="F142" s="1261">
        <v>112.2</v>
      </c>
      <c r="G142" s="171">
        <v>54</v>
      </c>
      <c r="H142" s="172">
        <v>134.19999999999999</v>
      </c>
    </row>
    <row r="143" spans="1:8" ht="20.100000000000001" customHeight="1" thickTop="1" thickBot="1">
      <c r="A143" s="1470" t="s">
        <v>1816</v>
      </c>
      <c r="B143" s="1103" t="s">
        <v>1817</v>
      </c>
      <c r="C143" s="168">
        <v>653</v>
      </c>
      <c r="D143" s="1261">
        <v>892.31999999999994</v>
      </c>
      <c r="E143" s="168">
        <v>1258</v>
      </c>
      <c r="F143" s="1261">
        <v>1697.5199999999998</v>
      </c>
      <c r="G143" s="171">
        <v>1911</v>
      </c>
      <c r="H143" s="172">
        <v>2589.8399999999997</v>
      </c>
    </row>
    <row r="144" spans="1:8" ht="20.100000000000001" customHeight="1" thickTop="1" thickBot="1">
      <c r="A144" s="1470" t="s">
        <v>1818</v>
      </c>
      <c r="B144" s="1103" t="s">
        <v>1819</v>
      </c>
      <c r="C144" s="168">
        <v>14</v>
      </c>
      <c r="D144" s="1261">
        <v>14.520000000000001</v>
      </c>
      <c r="E144" s="168">
        <v>4</v>
      </c>
      <c r="F144" s="1261">
        <v>9.2399999999999984</v>
      </c>
      <c r="G144" s="171">
        <v>18</v>
      </c>
      <c r="H144" s="172">
        <v>23.759999999999998</v>
      </c>
    </row>
    <row r="145" spans="1:8" ht="20.100000000000001" customHeight="1" thickTop="1" thickBot="1">
      <c r="A145" s="1470" t="s">
        <v>1820</v>
      </c>
      <c r="B145" s="1103" t="s">
        <v>1821</v>
      </c>
      <c r="C145" s="168">
        <v>504</v>
      </c>
      <c r="D145" s="1261">
        <v>632.28</v>
      </c>
      <c r="E145" s="168">
        <v>835</v>
      </c>
      <c r="F145" s="1261">
        <v>1272.4800000000002</v>
      </c>
      <c r="G145" s="171">
        <v>1339</v>
      </c>
      <c r="H145" s="172">
        <v>1904.7600000000002</v>
      </c>
    </row>
    <row r="146" spans="1:8" ht="20.100000000000001" customHeight="1" thickTop="1" thickBot="1">
      <c r="A146" s="1470" t="s">
        <v>1822</v>
      </c>
      <c r="B146" s="1103" t="s">
        <v>1823</v>
      </c>
      <c r="C146" s="168">
        <v>0</v>
      </c>
      <c r="D146" s="1261">
        <v>27.720000000000002</v>
      </c>
      <c r="E146" s="168">
        <v>0</v>
      </c>
      <c r="F146" s="1261">
        <v>48.84</v>
      </c>
      <c r="G146" s="171">
        <v>0</v>
      </c>
      <c r="H146" s="172">
        <v>76.56</v>
      </c>
    </row>
    <row r="147" spans="1:8" ht="20.100000000000001" customHeight="1" thickTop="1" thickBot="1">
      <c r="A147" s="1470" t="s">
        <v>1824</v>
      </c>
      <c r="B147" s="1103" t="s">
        <v>1825</v>
      </c>
      <c r="C147" s="168">
        <v>969</v>
      </c>
      <c r="D147" s="1261">
        <v>1731</v>
      </c>
      <c r="E147" s="168">
        <v>1035</v>
      </c>
      <c r="F147" s="1261">
        <v>1528.56</v>
      </c>
      <c r="G147" s="171">
        <v>2004</v>
      </c>
      <c r="H147" s="172">
        <v>3259.56</v>
      </c>
    </row>
    <row r="148" spans="1:8" ht="20.100000000000001" customHeight="1" thickTop="1" thickBot="1">
      <c r="A148" s="1470" t="s">
        <v>1826</v>
      </c>
      <c r="B148" s="1103" t="s">
        <v>1827</v>
      </c>
      <c r="C148" s="168">
        <v>570</v>
      </c>
      <c r="D148" s="1261">
        <v>754</v>
      </c>
      <c r="E148" s="168">
        <v>868</v>
      </c>
      <c r="F148" s="1261">
        <v>1136.5199999999998</v>
      </c>
      <c r="G148" s="171">
        <v>1438</v>
      </c>
      <c r="H148" s="172">
        <v>1890.5199999999998</v>
      </c>
    </row>
    <row r="149" spans="1:8" ht="20.100000000000001" customHeight="1" thickTop="1" thickBot="1">
      <c r="A149" s="1470" t="s">
        <v>1828</v>
      </c>
      <c r="B149" s="1103" t="s">
        <v>1829</v>
      </c>
      <c r="C149" s="168">
        <v>1506</v>
      </c>
      <c r="D149" s="1261">
        <v>3517.8</v>
      </c>
      <c r="E149" s="168">
        <v>308</v>
      </c>
      <c r="F149" s="1261">
        <v>1061.2800000000002</v>
      </c>
      <c r="G149" s="171">
        <v>1814</v>
      </c>
      <c r="H149" s="172">
        <v>4579.08</v>
      </c>
    </row>
    <row r="150" spans="1:8" ht="20.100000000000001" customHeight="1" thickTop="1" thickBot="1">
      <c r="A150" s="1470" t="s">
        <v>1830</v>
      </c>
      <c r="B150" s="1103" t="s">
        <v>1831</v>
      </c>
      <c r="C150" s="168">
        <v>0</v>
      </c>
      <c r="D150" s="1261">
        <v>0</v>
      </c>
      <c r="E150" s="168">
        <v>0</v>
      </c>
      <c r="F150" s="1261">
        <v>1</v>
      </c>
      <c r="G150" s="171">
        <v>0</v>
      </c>
      <c r="H150" s="172">
        <v>1</v>
      </c>
    </row>
    <row r="151" spans="1:8" ht="20.100000000000001" customHeight="1" thickTop="1" thickBot="1">
      <c r="A151" s="1470" t="s">
        <v>1832</v>
      </c>
      <c r="B151" s="1103" t="s">
        <v>1833</v>
      </c>
      <c r="C151" s="168">
        <v>143</v>
      </c>
      <c r="D151" s="1261">
        <v>450</v>
      </c>
      <c r="E151" s="168">
        <v>876</v>
      </c>
      <c r="F151" s="1261">
        <v>2068.44</v>
      </c>
      <c r="G151" s="171">
        <v>1019</v>
      </c>
      <c r="H151" s="172">
        <v>2518.44</v>
      </c>
    </row>
    <row r="152" spans="1:8" ht="20.100000000000001" customHeight="1" thickTop="1" thickBot="1">
      <c r="A152" s="1470" t="s">
        <v>1834</v>
      </c>
      <c r="B152" s="1103" t="s">
        <v>1835</v>
      </c>
      <c r="C152" s="168">
        <v>129</v>
      </c>
      <c r="D152" s="1261">
        <v>353.76000000000005</v>
      </c>
      <c r="E152" s="168">
        <v>677</v>
      </c>
      <c r="F152" s="1261">
        <v>1411.0800000000002</v>
      </c>
      <c r="G152" s="171">
        <v>806</v>
      </c>
      <c r="H152" s="172">
        <v>1764.8400000000001</v>
      </c>
    </row>
    <row r="153" spans="1:8" ht="20.100000000000001" customHeight="1" thickTop="1" thickBot="1">
      <c r="A153" s="1470" t="s">
        <v>1836</v>
      </c>
      <c r="B153" s="1473" t="s">
        <v>1837</v>
      </c>
      <c r="C153" s="168">
        <v>513</v>
      </c>
      <c r="D153" s="1261">
        <v>1040.1599999999999</v>
      </c>
      <c r="E153" s="168">
        <v>1425</v>
      </c>
      <c r="F153" s="1261">
        <v>2577.9600000000005</v>
      </c>
      <c r="G153" s="171">
        <v>1938</v>
      </c>
      <c r="H153" s="172">
        <v>3618.1200000000003</v>
      </c>
    </row>
    <row r="154" spans="1:8" ht="20.100000000000001" customHeight="1" thickTop="1" thickBot="1">
      <c r="A154" s="1470" t="s">
        <v>1838</v>
      </c>
      <c r="B154" s="1103" t="s">
        <v>1839</v>
      </c>
      <c r="C154" s="168">
        <v>32</v>
      </c>
      <c r="D154" s="1261">
        <v>60.72</v>
      </c>
      <c r="E154" s="168">
        <v>36</v>
      </c>
      <c r="F154" s="1261">
        <v>29.040000000000003</v>
      </c>
      <c r="G154" s="171">
        <v>68</v>
      </c>
      <c r="H154" s="172">
        <v>89.76</v>
      </c>
    </row>
    <row r="155" spans="1:8" ht="20.100000000000001" customHeight="1" thickTop="1" thickBot="1">
      <c r="A155" s="1474" t="s">
        <v>1840</v>
      </c>
      <c r="B155" s="1276" t="s">
        <v>1841</v>
      </c>
      <c r="C155" s="168">
        <v>3</v>
      </c>
      <c r="D155" s="1261">
        <v>3.9599999999999995</v>
      </c>
      <c r="E155" s="168">
        <v>2</v>
      </c>
      <c r="F155" s="1261">
        <v>2.6400000000000006</v>
      </c>
      <c r="G155" s="171">
        <v>5</v>
      </c>
      <c r="H155" s="172">
        <v>6.6</v>
      </c>
    </row>
    <row r="156" spans="1:8" ht="20.100000000000001" customHeight="1" thickTop="1" thickBot="1">
      <c r="A156" s="1470" t="s">
        <v>1842</v>
      </c>
      <c r="B156" s="1103" t="s">
        <v>1843</v>
      </c>
      <c r="C156" s="168">
        <v>513</v>
      </c>
      <c r="D156" s="1261">
        <v>1040.1599999999999</v>
      </c>
      <c r="E156" s="168">
        <v>1425</v>
      </c>
      <c r="F156" s="1261">
        <v>2580.6</v>
      </c>
      <c r="G156" s="171">
        <v>1938</v>
      </c>
      <c r="H156" s="172">
        <v>3620.7599999999998</v>
      </c>
    </row>
    <row r="157" spans="1:8" ht="20.100000000000001" customHeight="1" thickTop="1" thickBot="1">
      <c r="A157" s="1470" t="s">
        <v>1844</v>
      </c>
      <c r="B157" s="1103" t="s">
        <v>1845</v>
      </c>
      <c r="C157" s="168">
        <v>1300</v>
      </c>
      <c r="D157" s="1261">
        <v>2189.88</v>
      </c>
      <c r="E157" s="168">
        <v>1668</v>
      </c>
      <c r="F157" s="1261">
        <v>2567.4</v>
      </c>
      <c r="G157" s="171">
        <v>2968</v>
      </c>
      <c r="H157" s="172">
        <v>4757.2800000000007</v>
      </c>
    </row>
    <row r="158" spans="1:8" ht="20.100000000000001" customHeight="1" thickTop="1" thickBot="1">
      <c r="A158" s="1470" t="s">
        <v>1846</v>
      </c>
      <c r="B158" s="1103" t="s">
        <v>1847</v>
      </c>
      <c r="C158" s="168">
        <v>1268</v>
      </c>
      <c r="D158" s="1261">
        <v>2094.8399999999997</v>
      </c>
      <c r="E158" s="168">
        <v>1549</v>
      </c>
      <c r="F158" s="1261">
        <v>2691.48</v>
      </c>
      <c r="G158" s="171">
        <v>2817</v>
      </c>
      <c r="H158" s="172">
        <v>4786.32</v>
      </c>
    </row>
    <row r="159" spans="1:8" ht="20.100000000000001" customHeight="1" thickTop="1" thickBot="1">
      <c r="A159" s="1470" t="s">
        <v>1848</v>
      </c>
      <c r="B159" s="1103" t="s">
        <v>1849</v>
      </c>
      <c r="C159" s="168">
        <v>84</v>
      </c>
      <c r="D159" s="1261">
        <v>88.440000000000012</v>
      </c>
      <c r="E159" s="168">
        <v>2</v>
      </c>
      <c r="F159" s="1261">
        <v>13.2</v>
      </c>
      <c r="G159" s="171">
        <v>86</v>
      </c>
      <c r="H159" s="172">
        <v>101.64000000000001</v>
      </c>
    </row>
    <row r="160" spans="1:8" ht="20.100000000000001" customHeight="1" thickTop="1" thickBot="1">
      <c r="A160" s="1475" t="s">
        <v>1850</v>
      </c>
      <c r="B160" s="1278" t="s">
        <v>1851</v>
      </c>
      <c r="C160" s="168">
        <v>21</v>
      </c>
      <c r="D160" s="1261">
        <v>25.08</v>
      </c>
      <c r="E160" s="168">
        <v>40</v>
      </c>
      <c r="F160" s="1261">
        <v>72.599999999999994</v>
      </c>
      <c r="G160" s="171">
        <v>61</v>
      </c>
      <c r="H160" s="172">
        <v>97.679999999999993</v>
      </c>
    </row>
    <row r="161" spans="1:8" ht="20.100000000000001" customHeight="1" thickTop="1" thickBot="1">
      <c r="A161" s="1470" t="s">
        <v>1852</v>
      </c>
      <c r="B161" s="1103" t="s">
        <v>1853</v>
      </c>
      <c r="C161" s="168">
        <v>5073</v>
      </c>
      <c r="D161" s="1261">
        <v>10197</v>
      </c>
      <c r="E161" s="168">
        <v>2478</v>
      </c>
      <c r="F161" s="1261">
        <v>4975.079999999999</v>
      </c>
      <c r="G161" s="171">
        <v>7551</v>
      </c>
      <c r="H161" s="172">
        <v>15172.079999999998</v>
      </c>
    </row>
    <row r="162" spans="1:8" ht="20.100000000000001" customHeight="1" thickTop="1" thickBot="1">
      <c r="A162" s="1475" t="s">
        <v>1854</v>
      </c>
      <c r="B162" s="1278" t="s">
        <v>1855</v>
      </c>
      <c r="C162" s="168">
        <v>7</v>
      </c>
      <c r="D162" s="1261">
        <v>24</v>
      </c>
      <c r="E162" s="168">
        <v>70</v>
      </c>
      <c r="F162" s="1261">
        <v>109.56</v>
      </c>
      <c r="G162" s="171">
        <v>77</v>
      </c>
      <c r="H162" s="172">
        <v>133.56</v>
      </c>
    </row>
    <row r="163" spans="1:8" ht="20.100000000000001" customHeight="1" thickTop="1" thickBot="1">
      <c r="A163" s="1470" t="s">
        <v>1856</v>
      </c>
      <c r="B163" s="1279" t="s">
        <v>1857</v>
      </c>
      <c r="C163" s="168">
        <v>2907</v>
      </c>
      <c r="D163" s="1261">
        <v>5479.3200000000006</v>
      </c>
      <c r="E163" s="168">
        <v>1189</v>
      </c>
      <c r="F163" s="1261">
        <v>2387.88</v>
      </c>
      <c r="G163" s="171">
        <v>4096</v>
      </c>
      <c r="H163" s="172">
        <v>7867.2000000000007</v>
      </c>
    </row>
    <row r="164" spans="1:8" ht="20.100000000000001" customHeight="1" thickTop="1" thickBot="1">
      <c r="A164" s="1471" t="s">
        <v>1858</v>
      </c>
      <c r="B164" s="1103" t="s">
        <v>1859</v>
      </c>
      <c r="C164" s="168">
        <v>71</v>
      </c>
      <c r="D164" s="1261">
        <v>178.2</v>
      </c>
      <c r="E164" s="168">
        <v>196</v>
      </c>
      <c r="F164" s="1261">
        <v>377.52000000000004</v>
      </c>
      <c r="G164" s="171">
        <v>267</v>
      </c>
      <c r="H164" s="172">
        <v>555.72</v>
      </c>
    </row>
    <row r="165" spans="1:8" ht="20.100000000000001" customHeight="1" thickTop="1" thickBot="1">
      <c r="A165" s="1476" t="s">
        <v>1860</v>
      </c>
      <c r="B165" s="1103" t="s">
        <v>1861</v>
      </c>
      <c r="C165" s="168">
        <v>2670</v>
      </c>
      <c r="D165" s="1261">
        <v>5105.76</v>
      </c>
      <c r="E165" s="168">
        <v>90</v>
      </c>
      <c r="F165" s="1261">
        <v>722.04000000000008</v>
      </c>
      <c r="G165" s="171">
        <v>2760</v>
      </c>
      <c r="H165" s="172">
        <v>5827.8</v>
      </c>
    </row>
    <row r="166" spans="1:8" ht="20.100000000000001" customHeight="1" thickTop="1" thickBot="1">
      <c r="A166" s="1471" t="s">
        <v>1862</v>
      </c>
      <c r="B166" s="1103" t="s">
        <v>1863</v>
      </c>
      <c r="C166" s="168">
        <v>2286</v>
      </c>
      <c r="D166" s="1261">
        <v>4528.920000000001</v>
      </c>
      <c r="E166" s="168">
        <v>1039</v>
      </c>
      <c r="F166" s="1261">
        <v>1776.7199999999998</v>
      </c>
      <c r="G166" s="171">
        <v>3325</v>
      </c>
      <c r="H166" s="172">
        <v>6305.6400000000012</v>
      </c>
    </row>
    <row r="167" spans="1:8" ht="20.100000000000001" customHeight="1" thickTop="1" thickBot="1">
      <c r="A167" s="1477" t="s">
        <v>1864</v>
      </c>
      <c r="B167" s="1281" t="s">
        <v>2391</v>
      </c>
      <c r="C167" s="168">
        <v>11</v>
      </c>
      <c r="D167" s="1261">
        <v>1.3200000000000003</v>
      </c>
      <c r="E167" s="168">
        <v>6</v>
      </c>
      <c r="F167" s="1261">
        <v>3.9599999999999995</v>
      </c>
      <c r="G167" s="171">
        <v>17</v>
      </c>
      <c r="H167" s="172">
        <v>5.2799999999999994</v>
      </c>
    </row>
    <row r="168" spans="1:8" ht="20.100000000000001" customHeight="1" thickTop="1" thickBot="1">
      <c r="A168" s="1471" t="s">
        <v>1865</v>
      </c>
      <c r="B168" s="1103" t="s">
        <v>1866</v>
      </c>
      <c r="C168" s="168">
        <v>23</v>
      </c>
      <c r="D168" s="1261">
        <v>38.279999999999994</v>
      </c>
      <c r="E168" s="168">
        <v>17</v>
      </c>
      <c r="F168" s="1261">
        <v>50.16</v>
      </c>
      <c r="G168" s="171">
        <v>40</v>
      </c>
      <c r="H168" s="172">
        <v>88.44</v>
      </c>
    </row>
    <row r="169" spans="1:8" ht="20.100000000000001" customHeight="1" thickTop="1" thickBot="1">
      <c r="A169" s="1471" t="s">
        <v>1867</v>
      </c>
      <c r="B169" s="1103" t="s">
        <v>1868</v>
      </c>
      <c r="C169" s="168">
        <v>23</v>
      </c>
      <c r="D169" s="1261">
        <v>38.279999999999994</v>
      </c>
      <c r="E169" s="168">
        <v>17</v>
      </c>
      <c r="F169" s="1261">
        <v>50.16</v>
      </c>
      <c r="G169" s="171">
        <v>40</v>
      </c>
      <c r="H169" s="172">
        <v>88.44</v>
      </c>
    </row>
    <row r="170" spans="1:8" ht="20.100000000000001" customHeight="1" thickTop="1" thickBot="1">
      <c r="A170" s="1470" t="s">
        <v>1869</v>
      </c>
      <c r="B170" s="1103" t="s">
        <v>1870</v>
      </c>
      <c r="C170" s="168">
        <v>1</v>
      </c>
      <c r="D170" s="1261">
        <v>1</v>
      </c>
      <c r="E170" s="168">
        <v>2</v>
      </c>
      <c r="F170" s="1261">
        <v>1.3200000000000003</v>
      </c>
      <c r="G170" s="171">
        <v>3</v>
      </c>
      <c r="H170" s="172">
        <v>2.3200000000000003</v>
      </c>
    </row>
    <row r="171" spans="1:8" ht="20.100000000000001" customHeight="1" thickTop="1" thickBot="1">
      <c r="A171" s="1470" t="s">
        <v>1871</v>
      </c>
      <c r="B171" s="1103" t="s">
        <v>1872</v>
      </c>
      <c r="C171" s="168">
        <v>376</v>
      </c>
      <c r="D171" s="1261">
        <v>472.55999999999995</v>
      </c>
      <c r="E171" s="168">
        <v>530</v>
      </c>
      <c r="F171" s="1261">
        <v>607.20000000000005</v>
      </c>
      <c r="G171" s="171">
        <v>906</v>
      </c>
      <c r="H171" s="172">
        <v>1079.76</v>
      </c>
    </row>
    <row r="172" spans="1:8" ht="20.100000000000001" customHeight="1" thickTop="1" thickBot="1">
      <c r="A172" s="1470" t="s">
        <v>1873</v>
      </c>
      <c r="B172" s="1103" t="s">
        <v>1874</v>
      </c>
      <c r="C172" s="168">
        <v>0</v>
      </c>
      <c r="D172" s="1261">
        <v>1.3200000000000003</v>
      </c>
      <c r="E172" s="168">
        <v>0</v>
      </c>
      <c r="F172" s="1261">
        <v>0</v>
      </c>
      <c r="G172" s="171">
        <v>0</v>
      </c>
      <c r="H172" s="172">
        <v>1.3200000000000003</v>
      </c>
    </row>
    <row r="173" spans="1:8" ht="20.100000000000001" customHeight="1" thickTop="1" thickBot="1">
      <c r="A173" s="1470" t="s">
        <v>1875</v>
      </c>
      <c r="B173" s="1103" t="s">
        <v>1876</v>
      </c>
      <c r="C173" s="168">
        <v>1417</v>
      </c>
      <c r="D173" s="1261">
        <v>3157.4399999999996</v>
      </c>
      <c r="E173" s="168">
        <v>2844</v>
      </c>
      <c r="F173" s="1261">
        <v>5010.7200000000012</v>
      </c>
      <c r="G173" s="171">
        <v>4261</v>
      </c>
      <c r="H173" s="172">
        <v>8168.1600000000008</v>
      </c>
    </row>
    <row r="174" spans="1:8" ht="20.100000000000001" customHeight="1" thickTop="1" thickBot="1">
      <c r="A174" s="1478" t="s">
        <v>1877</v>
      </c>
      <c r="B174" s="1283" t="s">
        <v>1878</v>
      </c>
      <c r="C174" s="168">
        <v>24</v>
      </c>
      <c r="D174" s="1261">
        <v>83.16</v>
      </c>
      <c r="E174" s="168">
        <v>110</v>
      </c>
      <c r="F174" s="1261">
        <v>266.64</v>
      </c>
      <c r="G174" s="171">
        <v>134</v>
      </c>
      <c r="H174" s="172">
        <v>349.79999999999995</v>
      </c>
    </row>
    <row r="175" spans="1:8" ht="20.100000000000001" customHeight="1" thickTop="1" thickBot="1">
      <c r="A175" s="1479" t="s">
        <v>1879</v>
      </c>
      <c r="B175" s="1284" t="s">
        <v>2392</v>
      </c>
      <c r="C175" s="168">
        <v>3979</v>
      </c>
      <c r="D175" s="1285">
        <v>6957.7200000000012</v>
      </c>
      <c r="E175" s="168">
        <v>464</v>
      </c>
      <c r="F175" s="1285">
        <v>1411.0800000000002</v>
      </c>
      <c r="G175" s="171">
        <v>4443</v>
      </c>
      <c r="H175" s="202">
        <v>8368.8000000000011</v>
      </c>
    </row>
    <row r="176" spans="1:8" ht="20.100000000000001" customHeight="1" thickTop="1" thickBot="1">
      <c r="A176" s="1479" t="s">
        <v>1880</v>
      </c>
      <c r="B176" s="1284" t="s">
        <v>2393</v>
      </c>
      <c r="C176" s="168">
        <v>3979</v>
      </c>
      <c r="D176" s="1285">
        <v>6959.0400000000009</v>
      </c>
      <c r="E176" s="168">
        <v>464</v>
      </c>
      <c r="F176" s="1285">
        <v>1411.0800000000002</v>
      </c>
      <c r="G176" s="171">
        <v>4443</v>
      </c>
      <c r="H176" s="202">
        <v>8370.1200000000008</v>
      </c>
    </row>
    <row r="177" spans="1:8" ht="20.100000000000001" customHeight="1" thickTop="1" thickBot="1">
      <c r="A177" s="1480" t="s">
        <v>1881</v>
      </c>
      <c r="B177" s="1283" t="s">
        <v>1882</v>
      </c>
      <c r="C177" s="168">
        <v>19</v>
      </c>
      <c r="D177" s="1261">
        <v>48</v>
      </c>
      <c r="E177" s="168">
        <v>16</v>
      </c>
      <c r="F177" s="1261">
        <v>31.679999999999996</v>
      </c>
      <c r="G177" s="171">
        <v>35</v>
      </c>
      <c r="H177" s="172">
        <v>79.679999999999993</v>
      </c>
    </row>
    <row r="178" spans="1:8" ht="20.100000000000001" customHeight="1" thickTop="1" thickBot="1">
      <c r="A178" s="1470" t="s">
        <v>1883</v>
      </c>
      <c r="B178" s="1103" t="s">
        <v>1884</v>
      </c>
      <c r="C178" s="168">
        <v>0</v>
      </c>
      <c r="D178" s="1261">
        <v>2.6400000000000006</v>
      </c>
      <c r="E178" s="168">
        <v>1</v>
      </c>
      <c r="F178" s="1261">
        <v>0</v>
      </c>
      <c r="G178" s="171">
        <v>1</v>
      </c>
      <c r="H178" s="172">
        <v>2.6400000000000006</v>
      </c>
    </row>
    <row r="179" spans="1:8" ht="20.100000000000001" customHeight="1" thickTop="1" thickBot="1">
      <c r="A179" s="1481" t="s">
        <v>1885</v>
      </c>
      <c r="B179" s="1103" t="s">
        <v>1886</v>
      </c>
      <c r="C179" s="168">
        <v>0</v>
      </c>
      <c r="D179" s="1261">
        <v>0</v>
      </c>
      <c r="E179" s="168">
        <v>1</v>
      </c>
      <c r="F179" s="1261">
        <v>1.3200000000000003</v>
      </c>
      <c r="G179" s="171">
        <v>1</v>
      </c>
      <c r="H179" s="172">
        <v>1.3200000000000003</v>
      </c>
    </row>
    <row r="180" spans="1:8" ht="20.100000000000001" customHeight="1" thickTop="1" thickBot="1">
      <c r="A180" s="1482" t="s">
        <v>1887</v>
      </c>
      <c r="B180" s="1284" t="s">
        <v>1888</v>
      </c>
      <c r="C180" s="168">
        <v>0</v>
      </c>
      <c r="D180" s="1285">
        <v>0</v>
      </c>
      <c r="E180" s="168">
        <v>0</v>
      </c>
      <c r="F180" s="1285">
        <v>1</v>
      </c>
      <c r="G180" s="171">
        <v>0</v>
      </c>
      <c r="H180" s="202">
        <v>1</v>
      </c>
    </row>
    <row r="181" spans="1:8" ht="20.100000000000001" customHeight="1" thickTop="1" thickBot="1">
      <c r="A181" s="1482" t="s">
        <v>1889</v>
      </c>
      <c r="B181" s="1284" t="s">
        <v>1890</v>
      </c>
      <c r="C181" s="168">
        <v>0</v>
      </c>
      <c r="D181" s="1285">
        <v>0</v>
      </c>
      <c r="E181" s="168">
        <v>0</v>
      </c>
      <c r="F181" s="1285">
        <v>1</v>
      </c>
      <c r="G181" s="171">
        <v>0</v>
      </c>
      <c r="H181" s="202">
        <v>1</v>
      </c>
    </row>
    <row r="182" spans="1:8" ht="20.100000000000001" customHeight="1" thickTop="1" thickBot="1">
      <c r="A182" s="856" t="s">
        <v>1891</v>
      </c>
      <c r="B182" s="1286" t="s">
        <v>1892</v>
      </c>
      <c r="C182" s="168">
        <v>32</v>
      </c>
      <c r="D182" s="1261">
        <v>15.839999999999998</v>
      </c>
      <c r="E182" s="168">
        <v>77</v>
      </c>
      <c r="F182" s="1261">
        <v>60.72</v>
      </c>
      <c r="G182" s="171">
        <v>109</v>
      </c>
      <c r="H182" s="172">
        <v>76.56</v>
      </c>
    </row>
    <row r="183" spans="1:8" ht="20.100000000000001" customHeight="1" thickTop="1" thickBot="1">
      <c r="A183" s="1480" t="s">
        <v>1893</v>
      </c>
      <c r="B183" s="1079" t="s">
        <v>1894</v>
      </c>
      <c r="C183" s="168">
        <v>2</v>
      </c>
      <c r="D183" s="1261">
        <v>2.6400000000000006</v>
      </c>
      <c r="E183" s="168">
        <v>0</v>
      </c>
      <c r="F183" s="1261">
        <v>0</v>
      </c>
      <c r="G183" s="171">
        <v>2</v>
      </c>
      <c r="H183" s="172">
        <v>2.6400000000000006</v>
      </c>
    </row>
    <row r="184" spans="1:8" ht="20.100000000000001" customHeight="1" thickTop="1" thickBot="1">
      <c r="A184" s="856" t="s">
        <v>1895</v>
      </c>
      <c r="B184" s="164" t="s">
        <v>1896</v>
      </c>
      <c r="C184" s="168">
        <v>3341</v>
      </c>
      <c r="D184" s="1261">
        <v>6182.8799999999992</v>
      </c>
      <c r="E184" s="168">
        <v>1114</v>
      </c>
      <c r="F184" s="1261">
        <v>1915.3199999999997</v>
      </c>
      <c r="G184" s="171">
        <v>4455</v>
      </c>
      <c r="H184" s="172">
        <v>8098.1999999999989</v>
      </c>
    </row>
    <row r="185" spans="1:8" ht="20.100000000000001" customHeight="1" thickTop="1" thickBot="1">
      <c r="A185" s="857" t="s">
        <v>1897</v>
      </c>
      <c r="B185" s="1276" t="s">
        <v>1898</v>
      </c>
      <c r="C185" s="168">
        <v>627</v>
      </c>
      <c r="D185" s="1261">
        <v>1112.76</v>
      </c>
      <c r="E185" s="168">
        <v>384</v>
      </c>
      <c r="F185" s="1261">
        <v>624.3599999999999</v>
      </c>
      <c r="G185" s="171">
        <v>1011</v>
      </c>
      <c r="H185" s="172">
        <v>1737.12</v>
      </c>
    </row>
    <row r="186" spans="1:8" ht="20.100000000000001" customHeight="1" thickTop="1" thickBot="1">
      <c r="A186" s="857" t="s">
        <v>1899</v>
      </c>
      <c r="B186" s="164" t="s">
        <v>1900</v>
      </c>
      <c r="C186" s="168">
        <v>202</v>
      </c>
      <c r="D186" s="1261">
        <v>458.04</v>
      </c>
      <c r="E186" s="168">
        <v>600</v>
      </c>
      <c r="F186" s="1261">
        <v>1191.9599999999998</v>
      </c>
      <c r="G186" s="171">
        <v>802</v>
      </c>
      <c r="H186" s="172">
        <v>1649.9999999999998</v>
      </c>
    </row>
    <row r="187" spans="1:8" ht="20.100000000000001" customHeight="1" thickTop="1" thickBot="1">
      <c r="A187" s="858" t="s">
        <v>1901</v>
      </c>
      <c r="B187" s="1276" t="s">
        <v>1902</v>
      </c>
      <c r="C187" s="168">
        <v>27</v>
      </c>
      <c r="D187" s="1261">
        <v>31.679999999999996</v>
      </c>
      <c r="E187" s="168">
        <v>159</v>
      </c>
      <c r="F187" s="1261">
        <v>153.11999999999998</v>
      </c>
      <c r="G187" s="171">
        <v>186</v>
      </c>
      <c r="H187" s="172">
        <v>184.79999999999998</v>
      </c>
    </row>
    <row r="188" spans="1:8" ht="20.100000000000001" customHeight="1" thickTop="1" thickBot="1">
      <c r="A188" s="1483" t="s">
        <v>1903</v>
      </c>
      <c r="B188" s="157" t="s">
        <v>1904</v>
      </c>
      <c r="C188" s="168">
        <v>2</v>
      </c>
      <c r="D188" s="1261">
        <v>6.6</v>
      </c>
      <c r="E188" s="168">
        <v>49</v>
      </c>
      <c r="F188" s="1261">
        <v>51.48</v>
      </c>
      <c r="G188" s="171">
        <v>51</v>
      </c>
      <c r="H188" s="172">
        <v>58.08</v>
      </c>
    </row>
    <row r="189" spans="1:8" ht="20.100000000000001" customHeight="1" thickTop="1" thickBot="1">
      <c r="A189" s="1273" t="s">
        <v>1905</v>
      </c>
      <c r="B189" s="1019" t="s">
        <v>1906</v>
      </c>
      <c r="C189" s="168">
        <v>66</v>
      </c>
      <c r="D189" s="1261">
        <v>172</v>
      </c>
      <c r="E189" s="168">
        <v>207</v>
      </c>
      <c r="F189" s="1261">
        <v>476.52000000000004</v>
      </c>
      <c r="G189" s="171">
        <v>273</v>
      </c>
      <c r="H189" s="172">
        <v>648.52</v>
      </c>
    </row>
    <row r="190" spans="1:8" ht="20.100000000000001" customHeight="1" thickTop="1" thickBot="1">
      <c r="A190" s="1273" t="s">
        <v>1907</v>
      </c>
      <c r="B190" s="1484" t="s">
        <v>1908</v>
      </c>
      <c r="C190" s="168">
        <v>319</v>
      </c>
      <c r="D190" s="1261">
        <v>448.8</v>
      </c>
      <c r="E190" s="168">
        <v>71</v>
      </c>
      <c r="F190" s="1261">
        <v>194.03999999999996</v>
      </c>
      <c r="G190" s="171">
        <v>390</v>
      </c>
      <c r="H190" s="172">
        <v>642.83999999999992</v>
      </c>
    </row>
    <row r="191" spans="1:8" ht="20.100000000000001" customHeight="1" thickTop="1" thickBot="1">
      <c r="A191" s="1273" t="s">
        <v>1909</v>
      </c>
      <c r="B191" s="1484" t="s">
        <v>1910</v>
      </c>
      <c r="C191" s="168">
        <v>11</v>
      </c>
      <c r="D191" s="1261">
        <v>42.240000000000009</v>
      </c>
      <c r="E191" s="168">
        <v>17</v>
      </c>
      <c r="F191" s="1261">
        <v>27.720000000000002</v>
      </c>
      <c r="G191" s="171">
        <v>28</v>
      </c>
      <c r="H191" s="172">
        <v>69.960000000000008</v>
      </c>
    </row>
    <row r="192" spans="1:8" ht="20.100000000000001" customHeight="1" thickTop="1" thickBot="1">
      <c r="A192" s="1485"/>
      <c r="B192" s="1484"/>
      <c r="C192" s="168">
        <v>0</v>
      </c>
      <c r="D192" s="1261"/>
      <c r="E192" s="168">
        <v>0</v>
      </c>
      <c r="F192" s="1261"/>
      <c r="G192" s="171">
        <v>0</v>
      </c>
      <c r="H192" s="172">
        <v>0</v>
      </c>
    </row>
    <row r="193" spans="1:8" ht="20.100000000000001" customHeight="1" thickTop="1" thickBot="1">
      <c r="A193" s="1093" t="s">
        <v>2381</v>
      </c>
      <c r="B193" s="1093"/>
      <c r="C193" s="168">
        <v>282</v>
      </c>
      <c r="D193" s="1259">
        <v>669</v>
      </c>
      <c r="E193" s="168">
        <v>3928</v>
      </c>
      <c r="F193" s="1259">
        <v>6176.2799999999988</v>
      </c>
      <c r="G193" s="171">
        <v>4210</v>
      </c>
      <c r="H193" s="638">
        <v>6845.2799999999988</v>
      </c>
    </row>
    <row r="194" spans="1:8" ht="20.100000000000001" customHeight="1" thickTop="1" thickBot="1">
      <c r="A194" s="1093" t="s">
        <v>2382</v>
      </c>
      <c r="B194" s="1093"/>
      <c r="C194" s="168">
        <v>410</v>
      </c>
      <c r="D194" s="1259">
        <v>990</v>
      </c>
      <c r="E194" s="168">
        <v>5858</v>
      </c>
      <c r="F194" s="1259">
        <v>9152.8799999999992</v>
      </c>
      <c r="G194" s="171">
        <v>6268</v>
      </c>
      <c r="H194" s="638">
        <v>10142.879999999999</v>
      </c>
    </row>
    <row r="195" spans="1:8" ht="20.100000000000001" customHeight="1" thickTop="1" thickBot="1">
      <c r="A195" s="1486" t="s">
        <v>2397</v>
      </c>
      <c r="B195" s="1486"/>
      <c r="C195" s="168">
        <v>2353</v>
      </c>
      <c r="D195" s="1259">
        <v>4332.880000000001</v>
      </c>
      <c r="E195" s="168">
        <v>65163</v>
      </c>
      <c r="F195" s="1259">
        <v>92531.240000000209</v>
      </c>
      <c r="G195" s="171">
        <v>67516</v>
      </c>
      <c r="H195" s="638">
        <v>96864.120000000214</v>
      </c>
    </row>
    <row r="196" spans="1:8" ht="20.100000000000001" customHeight="1" thickTop="1" thickBot="1">
      <c r="A196" s="1467" t="s">
        <v>1579</v>
      </c>
      <c r="B196" s="1458" t="s">
        <v>1580</v>
      </c>
      <c r="C196" s="168">
        <v>410</v>
      </c>
      <c r="D196" s="1261">
        <v>990</v>
      </c>
      <c r="E196" s="168">
        <v>5858</v>
      </c>
      <c r="F196" s="1261">
        <v>8257.92</v>
      </c>
      <c r="G196" s="171">
        <v>6268</v>
      </c>
      <c r="H196" s="172">
        <v>9247.92</v>
      </c>
    </row>
    <row r="197" spans="1:8" ht="20.100000000000001" customHeight="1" thickTop="1" thickBot="1">
      <c r="A197" s="1487" t="s">
        <v>1913</v>
      </c>
      <c r="B197" s="1284" t="s">
        <v>1914</v>
      </c>
      <c r="C197" s="168">
        <v>0</v>
      </c>
      <c r="D197" s="1261">
        <v>0</v>
      </c>
      <c r="E197" s="168">
        <v>0</v>
      </c>
      <c r="F197" s="1261">
        <v>1</v>
      </c>
      <c r="G197" s="171">
        <v>0</v>
      </c>
      <c r="H197" s="172">
        <v>1</v>
      </c>
    </row>
    <row r="198" spans="1:8" ht="20.100000000000001" customHeight="1" thickTop="1" thickBot="1">
      <c r="A198" s="1488" t="s">
        <v>1911</v>
      </c>
      <c r="B198" s="1489" t="s">
        <v>1912</v>
      </c>
      <c r="C198" s="168">
        <v>511</v>
      </c>
      <c r="D198" s="1261">
        <v>1308.1199999999999</v>
      </c>
      <c r="E198" s="168">
        <v>19627</v>
      </c>
      <c r="F198" s="1261">
        <v>39610.560000000005</v>
      </c>
      <c r="G198" s="171">
        <v>20138</v>
      </c>
      <c r="H198" s="172">
        <v>40918.680000000008</v>
      </c>
    </row>
    <row r="199" spans="1:8" ht="20.100000000000001" customHeight="1" thickTop="1" thickBot="1">
      <c r="A199" s="1467" t="s">
        <v>1915</v>
      </c>
      <c r="B199" s="1490" t="s">
        <v>1916</v>
      </c>
      <c r="C199" s="168">
        <v>657</v>
      </c>
      <c r="D199" s="1261">
        <v>1421.64</v>
      </c>
      <c r="E199" s="168">
        <v>20976</v>
      </c>
      <c r="F199" s="1261">
        <v>41242.080000000002</v>
      </c>
      <c r="G199" s="171">
        <v>21633</v>
      </c>
      <c r="H199" s="172">
        <v>42663.72</v>
      </c>
    </row>
    <row r="200" spans="1:8" ht="20.100000000000001" customHeight="1" thickTop="1" thickBot="1">
      <c r="A200" s="1467" t="s">
        <v>1917</v>
      </c>
      <c r="B200" s="1490" t="s">
        <v>1918</v>
      </c>
      <c r="C200" s="168">
        <v>0</v>
      </c>
      <c r="D200" s="1261">
        <v>0</v>
      </c>
      <c r="E200" s="168">
        <v>317</v>
      </c>
      <c r="F200" s="1261">
        <v>1116.72</v>
      </c>
      <c r="G200" s="171">
        <v>317</v>
      </c>
      <c r="H200" s="172">
        <v>1116.72</v>
      </c>
    </row>
    <row r="201" spans="1:8" ht="20.100000000000001" customHeight="1" thickTop="1" thickBot="1">
      <c r="A201" s="1467" t="s">
        <v>1919</v>
      </c>
      <c r="B201" s="1458" t="s">
        <v>1920</v>
      </c>
      <c r="C201" s="168">
        <v>0</v>
      </c>
      <c r="D201" s="1261">
        <v>0</v>
      </c>
      <c r="E201" s="168">
        <v>0</v>
      </c>
      <c r="F201" s="1261">
        <v>1</v>
      </c>
      <c r="G201" s="171">
        <v>0</v>
      </c>
      <c r="H201" s="172">
        <v>1</v>
      </c>
    </row>
    <row r="202" spans="1:8" ht="20.100000000000001" customHeight="1" thickTop="1" thickBot="1">
      <c r="A202" s="1491" t="s">
        <v>2403</v>
      </c>
      <c r="B202" s="1492" t="s">
        <v>2244</v>
      </c>
      <c r="C202" s="168">
        <v>0</v>
      </c>
      <c r="D202" s="1261">
        <v>0</v>
      </c>
      <c r="E202" s="168">
        <v>0</v>
      </c>
      <c r="F202" s="1261">
        <v>1</v>
      </c>
      <c r="G202" s="171">
        <v>0</v>
      </c>
      <c r="H202" s="172">
        <v>1</v>
      </c>
    </row>
    <row r="203" spans="1:8" ht="20.100000000000001" customHeight="1" thickTop="1" thickBot="1">
      <c r="A203" s="1493" t="s">
        <v>1921</v>
      </c>
      <c r="B203" s="1271" t="s">
        <v>1922</v>
      </c>
      <c r="C203" s="168">
        <v>0</v>
      </c>
      <c r="D203" s="1261">
        <v>0</v>
      </c>
      <c r="E203" s="168">
        <v>1</v>
      </c>
      <c r="F203" s="1261">
        <v>2.6400000000000006</v>
      </c>
      <c r="G203" s="171">
        <v>1</v>
      </c>
      <c r="H203" s="172">
        <v>2.6400000000000006</v>
      </c>
    </row>
    <row r="204" spans="1:8" ht="20.100000000000001" customHeight="1" thickTop="1" thickBot="1">
      <c r="A204" s="1493" t="s">
        <v>1923</v>
      </c>
      <c r="B204" s="1271" t="s">
        <v>1924</v>
      </c>
      <c r="C204" s="168">
        <v>0</v>
      </c>
      <c r="D204" s="1261">
        <v>0</v>
      </c>
      <c r="E204" s="168">
        <v>1</v>
      </c>
      <c r="F204" s="1261">
        <v>0</v>
      </c>
      <c r="G204" s="171">
        <v>1</v>
      </c>
      <c r="H204" s="172">
        <v>0</v>
      </c>
    </row>
    <row r="205" spans="1:8" ht="20.100000000000001" customHeight="1" thickTop="1" thickBot="1">
      <c r="A205" s="1493" t="s">
        <v>1925</v>
      </c>
      <c r="B205" s="1271" t="s">
        <v>1926</v>
      </c>
      <c r="C205" s="168">
        <v>0</v>
      </c>
      <c r="D205" s="1261">
        <v>0</v>
      </c>
      <c r="E205" s="168">
        <v>5</v>
      </c>
      <c r="F205" s="1261">
        <v>13.2</v>
      </c>
      <c r="G205" s="171">
        <v>5</v>
      </c>
      <c r="H205" s="172">
        <v>13.2</v>
      </c>
    </row>
    <row r="206" spans="1:8" ht="20.100000000000001" customHeight="1" thickTop="1" thickBot="1">
      <c r="A206" s="1493" t="s">
        <v>1927</v>
      </c>
      <c r="B206" s="1271" t="s">
        <v>1928</v>
      </c>
      <c r="C206" s="168">
        <v>0</v>
      </c>
      <c r="D206" s="1261">
        <v>0</v>
      </c>
      <c r="E206" s="168">
        <v>6</v>
      </c>
      <c r="F206" s="1261">
        <v>1.3200000000000003</v>
      </c>
      <c r="G206" s="171">
        <v>6</v>
      </c>
      <c r="H206" s="172">
        <v>1.3200000000000003</v>
      </c>
    </row>
    <row r="207" spans="1:8" ht="20.100000000000001" customHeight="1" thickTop="1" thickBot="1">
      <c r="A207" s="1493" t="s">
        <v>1929</v>
      </c>
      <c r="B207" s="1271" t="s">
        <v>1930</v>
      </c>
      <c r="C207" s="168">
        <v>0</v>
      </c>
      <c r="D207" s="1261">
        <v>0</v>
      </c>
      <c r="E207" s="168">
        <v>4</v>
      </c>
      <c r="F207" s="1261">
        <v>6.6</v>
      </c>
      <c r="G207" s="171">
        <v>4</v>
      </c>
      <c r="H207" s="172">
        <v>6.6</v>
      </c>
    </row>
    <row r="208" spans="1:8" ht="20.100000000000001" customHeight="1" thickTop="1" thickBot="1">
      <c r="A208" s="1493" t="s">
        <v>1931</v>
      </c>
      <c r="B208" s="1271" t="s">
        <v>1932</v>
      </c>
      <c r="C208" s="168">
        <v>0</v>
      </c>
      <c r="D208" s="1261">
        <v>0</v>
      </c>
      <c r="E208" s="168">
        <v>11</v>
      </c>
      <c r="F208" s="1261">
        <v>15.839999999999998</v>
      </c>
      <c r="G208" s="171">
        <v>11</v>
      </c>
      <c r="H208" s="172">
        <v>15.839999999999998</v>
      </c>
    </row>
    <row r="209" spans="1:8" ht="20.100000000000001" customHeight="1" thickTop="1" thickBot="1">
      <c r="A209" s="1493" t="s">
        <v>1933</v>
      </c>
      <c r="B209" s="1271" t="s">
        <v>1934</v>
      </c>
      <c r="C209" s="168">
        <v>0</v>
      </c>
      <c r="D209" s="1261">
        <v>0</v>
      </c>
      <c r="E209" s="168">
        <v>5</v>
      </c>
      <c r="F209" s="1261">
        <v>21.120000000000005</v>
      </c>
      <c r="G209" s="171">
        <v>5</v>
      </c>
      <c r="H209" s="172">
        <v>21.120000000000005</v>
      </c>
    </row>
    <row r="210" spans="1:8" ht="20.100000000000001" customHeight="1" thickTop="1" thickBot="1">
      <c r="A210" s="1493" t="s">
        <v>1937</v>
      </c>
      <c r="B210" s="1271" t="s">
        <v>1938</v>
      </c>
      <c r="C210" s="168">
        <v>0</v>
      </c>
      <c r="D210" s="1261">
        <v>0</v>
      </c>
      <c r="E210" s="168">
        <v>0</v>
      </c>
      <c r="F210" s="1261">
        <v>2.6400000000000006</v>
      </c>
      <c r="G210" s="171">
        <v>0</v>
      </c>
      <c r="H210" s="172">
        <v>2.6400000000000006</v>
      </c>
    </row>
    <row r="211" spans="1:8" ht="20.100000000000001" customHeight="1" thickTop="1" thickBot="1">
      <c r="A211" s="1493" t="s">
        <v>1939</v>
      </c>
      <c r="B211" s="1271" t="s">
        <v>1940</v>
      </c>
      <c r="C211" s="168">
        <v>0</v>
      </c>
      <c r="D211" s="1261">
        <v>0</v>
      </c>
      <c r="E211" s="168">
        <v>13</v>
      </c>
      <c r="F211" s="1261">
        <v>23.76</v>
      </c>
      <c r="G211" s="171">
        <v>13</v>
      </c>
      <c r="H211" s="172">
        <v>23.76</v>
      </c>
    </row>
    <row r="212" spans="1:8" ht="20.100000000000001" customHeight="1" thickTop="1" thickBot="1">
      <c r="A212" s="1493" t="s">
        <v>1941</v>
      </c>
      <c r="B212" s="1271" t="s">
        <v>1942</v>
      </c>
      <c r="C212" s="168">
        <v>0</v>
      </c>
      <c r="D212" s="1261">
        <v>0</v>
      </c>
      <c r="E212" s="168">
        <v>2</v>
      </c>
      <c r="F212" s="1261">
        <v>11.88</v>
      </c>
      <c r="G212" s="171">
        <v>2</v>
      </c>
      <c r="H212" s="172">
        <v>11.88</v>
      </c>
    </row>
    <row r="213" spans="1:8" ht="20.100000000000001" customHeight="1" thickTop="1" thickBot="1">
      <c r="A213" s="1493" t="s">
        <v>1943</v>
      </c>
      <c r="B213" s="1271" t="s">
        <v>1944</v>
      </c>
      <c r="C213" s="168">
        <v>0</v>
      </c>
      <c r="D213" s="1261">
        <v>0</v>
      </c>
      <c r="E213" s="168">
        <v>10</v>
      </c>
      <c r="F213" s="1261">
        <v>17.16</v>
      </c>
      <c r="G213" s="171">
        <v>10</v>
      </c>
      <c r="H213" s="172">
        <v>17.16</v>
      </c>
    </row>
    <row r="214" spans="1:8" ht="20.100000000000001" customHeight="1" thickTop="1" thickBot="1">
      <c r="A214" s="1493" t="s">
        <v>1945</v>
      </c>
      <c r="B214" s="1271" t="s">
        <v>1946</v>
      </c>
      <c r="C214" s="168">
        <v>0</v>
      </c>
      <c r="D214" s="1261">
        <v>0</v>
      </c>
      <c r="E214" s="168">
        <v>17</v>
      </c>
      <c r="F214" s="1261">
        <v>13.2</v>
      </c>
      <c r="G214" s="171">
        <v>17</v>
      </c>
      <c r="H214" s="172">
        <v>13.2</v>
      </c>
    </row>
    <row r="215" spans="1:8" ht="20.100000000000001" customHeight="1" thickTop="1" thickBot="1">
      <c r="A215" s="1493" t="s">
        <v>1947</v>
      </c>
      <c r="B215" s="1271" t="s">
        <v>1948</v>
      </c>
      <c r="C215" s="168">
        <v>0</v>
      </c>
      <c r="D215" s="1261">
        <v>0</v>
      </c>
      <c r="E215" s="168">
        <v>40</v>
      </c>
      <c r="F215" s="1261">
        <v>88.440000000000012</v>
      </c>
      <c r="G215" s="171">
        <v>40</v>
      </c>
      <c r="H215" s="172">
        <v>88.440000000000012</v>
      </c>
    </row>
    <row r="216" spans="1:8" ht="20.100000000000001" customHeight="1" thickTop="1" thickBot="1">
      <c r="A216" s="1493" t="s">
        <v>1949</v>
      </c>
      <c r="B216" s="1271" t="s">
        <v>1950</v>
      </c>
      <c r="C216" s="168">
        <v>0</v>
      </c>
      <c r="D216" s="1261">
        <v>0</v>
      </c>
      <c r="E216" s="168">
        <v>9</v>
      </c>
      <c r="F216" s="1261">
        <v>1.3200000000000003</v>
      </c>
      <c r="G216" s="171">
        <v>9</v>
      </c>
      <c r="H216" s="172">
        <v>1.3200000000000003</v>
      </c>
    </row>
    <row r="217" spans="1:8" ht="20.100000000000001" customHeight="1" thickTop="1" thickBot="1">
      <c r="A217" s="1493" t="s">
        <v>1951</v>
      </c>
      <c r="B217" s="1271" t="s">
        <v>1952</v>
      </c>
      <c r="C217" s="168">
        <v>0</v>
      </c>
      <c r="D217" s="1261">
        <v>0</v>
      </c>
      <c r="E217" s="168">
        <v>8</v>
      </c>
      <c r="F217" s="1261">
        <v>18.479999999999997</v>
      </c>
      <c r="G217" s="171">
        <v>8</v>
      </c>
      <c r="H217" s="172">
        <v>18.479999999999997</v>
      </c>
    </row>
    <row r="218" spans="1:8" ht="20.100000000000001" customHeight="1" thickTop="1" thickBot="1">
      <c r="A218" s="1493" t="s">
        <v>1953</v>
      </c>
      <c r="B218" s="1271" t="s">
        <v>1954</v>
      </c>
      <c r="C218" s="168">
        <v>0</v>
      </c>
      <c r="D218" s="1261">
        <v>0</v>
      </c>
      <c r="E218" s="168">
        <v>2</v>
      </c>
      <c r="F218" s="1261">
        <v>2.6400000000000006</v>
      </c>
      <c r="G218" s="171">
        <v>2</v>
      </c>
      <c r="H218" s="172">
        <v>2.6400000000000006</v>
      </c>
    </row>
    <row r="219" spans="1:8" ht="20.100000000000001" customHeight="1" thickTop="1" thickBot="1">
      <c r="A219" s="1493" t="s">
        <v>1955</v>
      </c>
      <c r="B219" s="1271" t="s">
        <v>1956</v>
      </c>
      <c r="C219" s="168">
        <v>0</v>
      </c>
      <c r="D219" s="1261">
        <v>0</v>
      </c>
      <c r="E219" s="168">
        <v>58</v>
      </c>
      <c r="F219" s="1261">
        <v>85.8</v>
      </c>
      <c r="G219" s="171">
        <v>58</v>
      </c>
      <c r="H219" s="172">
        <v>85.8</v>
      </c>
    </row>
    <row r="220" spans="1:8" ht="20.100000000000001" customHeight="1" thickTop="1" thickBot="1">
      <c r="A220" s="1493" t="s">
        <v>1957</v>
      </c>
      <c r="B220" s="1271" t="s">
        <v>1958</v>
      </c>
      <c r="C220" s="168">
        <v>0</v>
      </c>
      <c r="D220" s="1261">
        <v>0</v>
      </c>
      <c r="E220" s="168">
        <v>2</v>
      </c>
      <c r="F220" s="1261">
        <v>17.16</v>
      </c>
      <c r="G220" s="171">
        <v>2</v>
      </c>
      <c r="H220" s="172">
        <v>17.16</v>
      </c>
    </row>
    <row r="221" spans="1:8" ht="20.100000000000001" customHeight="1" thickTop="1" thickBot="1">
      <c r="A221" s="1493" t="s">
        <v>1959</v>
      </c>
      <c r="B221" s="1271" t="s">
        <v>1960</v>
      </c>
      <c r="C221" s="168">
        <v>0</v>
      </c>
      <c r="D221" s="1261">
        <v>0</v>
      </c>
      <c r="E221" s="168">
        <v>0</v>
      </c>
      <c r="F221" s="1261">
        <v>3.9599999999999995</v>
      </c>
      <c r="G221" s="171">
        <v>0</v>
      </c>
      <c r="H221" s="172">
        <v>3.9599999999999995</v>
      </c>
    </row>
    <row r="222" spans="1:8" ht="20.100000000000001" customHeight="1" thickTop="1" thickBot="1">
      <c r="A222" s="1493" t="s">
        <v>1961</v>
      </c>
      <c r="B222" s="1271" t="s">
        <v>1962</v>
      </c>
      <c r="C222" s="168">
        <v>0</v>
      </c>
      <c r="D222" s="1261">
        <v>0</v>
      </c>
      <c r="E222" s="168">
        <v>2</v>
      </c>
      <c r="F222" s="1261">
        <v>2.6400000000000006</v>
      </c>
      <c r="G222" s="171">
        <v>2</v>
      </c>
      <c r="H222" s="172">
        <v>2.6400000000000006</v>
      </c>
    </row>
    <row r="223" spans="1:8" ht="20.100000000000001" customHeight="1" thickTop="1" thickBot="1">
      <c r="A223" s="1493" t="s">
        <v>1963</v>
      </c>
      <c r="B223" s="1271" t="s">
        <v>1964</v>
      </c>
      <c r="C223" s="168">
        <v>0</v>
      </c>
      <c r="D223" s="1261">
        <v>0</v>
      </c>
      <c r="E223" s="168">
        <v>0</v>
      </c>
      <c r="F223" s="1261">
        <v>1</v>
      </c>
      <c r="G223" s="171">
        <v>0</v>
      </c>
      <c r="H223" s="172">
        <v>1</v>
      </c>
    </row>
    <row r="224" spans="1:8" ht="20.100000000000001" customHeight="1" thickTop="1" thickBot="1">
      <c r="A224" s="1493" t="s">
        <v>1965</v>
      </c>
      <c r="B224" s="1271" t="s">
        <v>1966</v>
      </c>
      <c r="C224" s="168">
        <v>0</v>
      </c>
      <c r="D224" s="1261">
        <v>0</v>
      </c>
      <c r="E224" s="168">
        <v>1</v>
      </c>
      <c r="F224" s="1261">
        <v>3.9599999999999995</v>
      </c>
      <c r="G224" s="171">
        <v>1</v>
      </c>
      <c r="H224" s="172">
        <v>3.9599999999999995</v>
      </c>
    </row>
    <row r="225" spans="1:8" ht="20.100000000000001" customHeight="1" thickTop="1" thickBot="1">
      <c r="A225" s="1493" t="s">
        <v>1967</v>
      </c>
      <c r="B225" s="1271" t="s">
        <v>1968</v>
      </c>
      <c r="C225" s="168">
        <v>0</v>
      </c>
      <c r="D225" s="1261">
        <v>0</v>
      </c>
      <c r="E225" s="168">
        <v>0</v>
      </c>
      <c r="F225" s="1261">
        <v>1.3200000000000003</v>
      </c>
      <c r="G225" s="171">
        <v>0</v>
      </c>
      <c r="H225" s="172">
        <v>1.3200000000000003</v>
      </c>
    </row>
    <row r="226" spans="1:8" ht="20.100000000000001" customHeight="1" thickTop="1" thickBot="1">
      <c r="A226" s="1493" t="s">
        <v>1969</v>
      </c>
      <c r="B226" s="1271" t="s">
        <v>1970</v>
      </c>
      <c r="C226" s="168">
        <v>0</v>
      </c>
      <c r="D226" s="1261">
        <v>0</v>
      </c>
      <c r="E226" s="168">
        <v>0</v>
      </c>
      <c r="F226" s="1261">
        <v>1</v>
      </c>
      <c r="G226" s="171">
        <v>0</v>
      </c>
      <c r="H226" s="172">
        <v>1</v>
      </c>
    </row>
    <row r="227" spans="1:8" ht="20.100000000000001" customHeight="1" thickTop="1" thickBot="1">
      <c r="A227" s="1493" t="s">
        <v>1971</v>
      </c>
      <c r="B227" s="1271" t="s">
        <v>1972</v>
      </c>
      <c r="C227" s="168">
        <v>0</v>
      </c>
      <c r="D227" s="1261">
        <v>0</v>
      </c>
      <c r="E227" s="168">
        <v>4</v>
      </c>
      <c r="F227" s="1261">
        <v>1</v>
      </c>
      <c r="G227" s="171">
        <v>4</v>
      </c>
      <c r="H227" s="172">
        <v>1</v>
      </c>
    </row>
    <row r="228" spans="1:8" ht="20.100000000000001" customHeight="1" thickTop="1" thickBot="1">
      <c r="A228" s="1493" t="s">
        <v>1973</v>
      </c>
      <c r="B228" s="1271" t="s">
        <v>1974</v>
      </c>
      <c r="C228" s="168">
        <v>0</v>
      </c>
      <c r="D228" s="1261">
        <v>0</v>
      </c>
      <c r="E228" s="168">
        <v>0</v>
      </c>
      <c r="F228" s="1261">
        <v>1</v>
      </c>
      <c r="G228" s="171">
        <v>0</v>
      </c>
      <c r="H228" s="172">
        <v>1</v>
      </c>
    </row>
    <row r="229" spans="1:8" ht="20.100000000000001" customHeight="1" thickTop="1" thickBot="1">
      <c r="A229" s="1493" t="s">
        <v>1977</v>
      </c>
      <c r="B229" s="1271" t="s">
        <v>1978</v>
      </c>
      <c r="C229" s="168">
        <v>0</v>
      </c>
      <c r="D229" s="1261">
        <v>0</v>
      </c>
      <c r="E229" s="168">
        <v>1</v>
      </c>
      <c r="F229" s="1261">
        <v>7.919999999999999</v>
      </c>
      <c r="G229" s="171">
        <v>1</v>
      </c>
      <c r="H229" s="172">
        <v>7.919999999999999</v>
      </c>
    </row>
    <row r="230" spans="1:8" ht="20.100000000000001" customHeight="1" thickTop="1" thickBot="1">
      <c r="A230" s="1493" t="s">
        <v>1979</v>
      </c>
      <c r="B230" s="1271" t="s">
        <v>1980</v>
      </c>
      <c r="C230" s="168">
        <v>0</v>
      </c>
      <c r="D230" s="1261">
        <v>0</v>
      </c>
      <c r="E230" s="168">
        <v>36</v>
      </c>
      <c r="F230" s="1261">
        <v>23.76</v>
      </c>
      <c r="G230" s="171">
        <v>36</v>
      </c>
      <c r="H230" s="172">
        <v>23.76</v>
      </c>
    </row>
    <row r="231" spans="1:8" ht="20.100000000000001" customHeight="1" thickTop="1" thickBot="1">
      <c r="A231" s="1493" t="s">
        <v>1981</v>
      </c>
      <c r="B231" s="1271" t="s">
        <v>1982</v>
      </c>
      <c r="C231" s="168">
        <v>0</v>
      </c>
      <c r="D231" s="1261">
        <v>2.6400000000000006</v>
      </c>
      <c r="E231" s="168">
        <v>136</v>
      </c>
      <c r="F231" s="1261">
        <v>195.36</v>
      </c>
      <c r="G231" s="171">
        <v>136</v>
      </c>
      <c r="H231" s="172">
        <v>198</v>
      </c>
    </row>
    <row r="232" spans="1:8" ht="20.100000000000001" customHeight="1" thickTop="1" thickBot="1">
      <c r="A232" s="1493" t="s">
        <v>1985</v>
      </c>
      <c r="B232" s="1271" t="s">
        <v>2237</v>
      </c>
      <c r="C232" s="168">
        <v>0</v>
      </c>
      <c r="D232" s="1261">
        <v>0</v>
      </c>
      <c r="E232" s="168">
        <v>0</v>
      </c>
      <c r="F232" s="1261">
        <v>1</v>
      </c>
      <c r="G232" s="171">
        <v>0</v>
      </c>
      <c r="H232" s="172">
        <v>1</v>
      </c>
    </row>
    <row r="233" spans="1:8" ht="20.100000000000001" customHeight="1" thickTop="1" thickBot="1">
      <c r="A233" s="1493" t="s">
        <v>1986</v>
      </c>
      <c r="B233" s="1271" t="s">
        <v>1987</v>
      </c>
      <c r="C233" s="168">
        <v>0</v>
      </c>
      <c r="D233" s="1261">
        <v>3.9599999999999995</v>
      </c>
      <c r="E233" s="168">
        <v>0</v>
      </c>
      <c r="F233" s="1261">
        <v>1.3200000000000003</v>
      </c>
      <c r="G233" s="171">
        <v>0</v>
      </c>
      <c r="H233" s="172">
        <v>5.2799999999999994</v>
      </c>
    </row>
    <row r="234" spans="1:8" ht="20.100000000000001" customHeight="1" thickTop="1" thickBot="1">
      <c r="A234" s="1282" t="s">
        <v>1988</v>
      </c>
      <c r="B234" s="1283" t="s">
        <v>1989</v>
      </c>
      <c r="C234" s="168">
        <v>0</v>
      </c>
      <c r="D234" s="1261">
        <v>0</v>
      </c>
      <c r="E234" s="168">
        <v>4</v>
      </c>
      <c r="F234" s="1261">
        <v>2.6400000000000006</v>
      </c>
      <c r="G234" s="171">
        <v>4</v>
      </c>
      <c r="H234" s="172">
        <v>2.6400000000000006</v>
      </c>
    </row>
    <row r="235" spans="1:8" ht="20.100000000000001" customHeight="1" thickTop="1" thickBot="1">
      <c r="A235" s="1493" t="s">
        <v>1990</v>
      </c>
      <c r="B235" s="1271" t="s">
        <v>1991</v>
      </c>
      <c r="C235" s="168">
        <v>0</v>
      </c>
      <c r="D235" s="1261">
        <v>0</v>
      </c>
      <c r="E235" s="168">
        <v>0</v>
      </c>
      <c r="F235" s="1261">
        <v>3.9599999999999995</v>
      </c>
      <c r="G235" s="171">
        <v>0</v>
      </c>
      <c r="H235" s="172">
        <v>3.9599999999999995</v>
      </c>
    </row>
    <row r="236" spans="1:8" ht="20.100000000000001" customHeight="1" thickTop="1" thickBot="1">
      <c r="A236" s="1277" t="s">
        <v>1992</v>
      </c>
      <c r="B236" s="1283" t="s">
        <v>1993</v>
      </c>
      <c r="C236" s="168">
        <v>0</v>
      </c>
      <c r="D236" s="1261">
        <v>1.3200000000000003</v>
      </c>
      <c r="E236" s="168">
        <v>62</v>
      </c>
      <c r="F236" s="1261">
        <v>116.16000000000001</v>
      </c>
      <c r="G236" s="171">
        <v>62</v>
      </c>
      <c r="H236" s="172">
        <v>117.48000000000002</v>
      </c>
    </row>
    <row r="237" spans="1:8" ht="20.100000000000001" customHeight="1" thickTop="1" thickBot="1">
      <c r="A237" s="1494" t="s">
        <v>1994</v>
      </c>
      <c r="B237" s="1495" t="s">
        <v>2404</v>
      </c>
      <c r="C237" s="168">
        <v>0</v>
      </c>
      <c r="D237" s="1261">
        <v>0</v>
      </c>
      <c r="E237" s="168">
        <v>1</v>
      </c>
      <c r="F237" s="1261">
        <v>1.3200000000000003</v>
      </c>
      <c r="G237" s="171">
        <v>1</v>
      </c>
      <c r="H237" s="172">
        <v>1.3200000000000003</v>
      </c>
    </row>
    <row r="238" spans="1:8" ht="20.100000000000001" customHeight="1" thickTop="1" thickBot="1">
      <c r="A238" s="1282" t="s">
        <v>1997</v>
      </c>
      <c r="B238" s="1283" t="s">
        <v>1998</v>
      </c>
      <c r="C238" s="168">
        <v>0</v>
      </c>
      <c r="D238" s="1261">
        <v>0</v>
      </c>
      <c r="E238" s="168">
        <v>1</v>
      </c>
      <c r="F238" s="1261">
        <v>7.919999999999999</v>
      </c>
      <c r="G238" s="171">
        <v>1</v>
      </c>
      <c r="H238" s="172">
        <v>7.919999999999999</v>
      </c>
    </row>
    <row r="239" spans="1:8" ht="20.100000000000001" customHeight="1" thickTop="1" thickBot="1">
      <c r="A239" s="1493" t="s">
        <v>1999</v>
      </c>
      <c r="B239" s="1271" t="s">
        <v>2000</v>
      </c>
      <c r="C239" s="168">
        <v>0</v>
      </c>
      <c r="D239" s="1261">
        <v>0</v>
      </c>
      <c r="E239" s="168">
        <v>13</v>
      </c>
      <c r="F239" s="1261">
        <v>29.040000000000003</v>
      </c>
      <c r="G239" s="171">
        <v>13</v>
      </c>
      <c r="H239" s="172">
        <v>29.040000000000003</v>
      </c>
    </row>
    <row r="240" spans="1:8" ht="20.100000000000001" customHeight="1" thickTop="1" thickBot="1">
      <c r="A240" s="1493" t="s">
        <v>2001</v>
      </c>
      <c r="B240" s="1271" t="s">
        <v>2002</v>
      </c>
      <c r="C240" s="168">
        <v>0</v>
      </c>
      <c r="D240" s="1261">
        <v>0</v>
      </c>
      <c r="E240" s="168">
        <v>0</v>
      </c>
      <c r="F240" s="1261">
        <v>1</v>
      </c>
      <c r="G240" s="171">
        <v>0</v>
      </c>
      <c r="H240" s="172">
        <v>1</v>
      </c>
    </row>
    <row r="241" spans="1:8" ht="20.100000000000001" customHeight="1" thickTop="1" thickBot="1">
      <c r="A241" s="1493" t="s">
        <v>2003</v>
      </c>
      <c r="B241" s="1271" t="s">
        <v>2004</v>
      </c>
      <c r="C241" s="168">
        <v>0</v>
      </c>
      <c r="D241" s="1261">
        <v>0</v>
      </c>
      <c r="E241" s="168">
        <v>2</v>
      </c>
      <c r="F241" s="1261">
        <v>1.3200000000000003</v>
      </c>
      <c r="G241" s="171">
        <v>2</v>
      </c>
      <c r="H241" s="172">
        <v>1.3200000000000003</v>
      </c>
    </row>
    <row r="242" spans="1:8" ht="20.100000000000001" customHeight="1" thickTop="1" thickBot="1">
      <c r="A242" s="1467" t="s">
        <v>2005</v>
      </c>
      <c r="B242" s="1458" t="s">
        <v>2006</v>
      </c>
      <c r="C242" s="168">
        <v>0</v>
      </c>
      <c r="D242" s="1261">
        <v>0</v>
      </c>
      <c r="E242" s="168">
        <v>156</v>
      </c>
      <c r="F242" s="1261">
        <v>385.44</v>
      </c>
      <c r="G242" s="171">
        <v>156</v>
      </c>
      <c r="H242" s="172">
        <v>385.44</v>
      </c>
    </row>
    <row r="243" spans="1:8" ht="20.100000000000001" customHeight="1" thickTop="1" thickBot="1">
      <c r="A243" s="1467" t="s">
        <v>2007</v>
      </c>
      <c r="B243" s="1458" t="s">
        <v>2008</v>
      </c>
      <c r="C243" s="168">
        <v>0</v>
      </c>
      <c r="D243" s="1261">
        <v>0</v>
      </c>
      <c r="E243" s="168">
        <v>3</v>
      </c>
      <c r="F243" s="1261">
        <v>5.2800000000000011</v>
      </c>
      <c r="G243" s="171">
        <v>3</v>
      </c>
      <c r="H243" s="172">
        <v>5.2800000000000011</v>
      </c>
    </row>
    <row r="244" spans="1:8" ht="20.100000000000001" customHeight="1" thickTop="1" thickBot="1">
      <c r="A244" s="1467" t="s">
        <v>2009</v>
      </c>
      <c r="B244" s="1458" t="s">
        <v>2010</v>
      </c>
      <c r="C244" s="168">
        <v>0</v>
      </c>
      <c r="D244" s="1261">
        <v>0</v>
      </c>
      <c r="E244" s="168">
        <v>0</v>
      </c>
      <c r="F244" s="1261">
        <v>1.3200000000000003</v>
      </c>
      <c r="G244" s="171">
        <v>0</v>
      </c>
      <c r="H244" s="172">
        <v>1.3200000000000003</v>
      </c>
    </row>
    <row r="245" spans="1:8" ht="20.100000000000001" customHeight="1" thickTop="1" thickBot="1">
      <c r="A245" s="1467" t="s">
        <v>2011</v>
      </c>
      <c r="B245" s="1458" t="s">
        <v>2012</v>
      </c>
      <c r="C245" s="168">
        <v>0</v>
      </c>
      <c r="D245" s="1261">
        <v>0</v>
      </c>
      <c r="E245" s="168">
        <v>11</v>
      </c>
      <c r="F245" s="1261">
        <v>22.439999999999998</v>
      </c>
      <c r="G245" s="171">
        <v>11</v>
      </c>
      <c r="H245" s="172">
        <v>22.439999999999998</v>
      </c>
    </row>
    <row r="246" spans="1:8" ht="20.100000000000001" customHeight="1" thickTop="1" thickBot="1">
      <c r="A246" s="1467" t="s">
        <v>2013</v>
      </c>
      <c r="B246" s="1458" t="s">
        <v>2014</v>
      </c>
      <c r="C246" s="168">
        <v>0</v>
      </c>
      <c r="D246" s="1261">
        <v>0</v>
      </c>
      <c r="E246" s="168">
        <v>3</v>
      </c>
      <c r="F246" s="1261">
        <v>3.9599999999999995</v>
      </c>
      <c r="G246" s="171">
        <v>3</v>
      </c>
      <c r="H246" s="172">
        <v>3.9599999999999995</v>
      </c>
    </row>
    <row r="247" spans="1:8" ht="20.100000000000001" customHeight="1" thickTop="1" thickBot="1">
      <c r="A247" s="1467" t="s">
        <v>2015</v>
      </c>
      <c r="B247" s="1458" t="s">
        <v>2016</v>
      </c>
      <c r="C247" s="168">
        <v>0</v>
      </c>
      <c r="D247" s="1261">
        <v>0</v>
      </c>
      <c r="E247" s="168">
        <v>21</v>
      </c>
      <c r="F247" s="1261">
        <v>40.92</v>
      </c>
      <c r="G247" s="171">
        <v>21</v>
      </c>
      <c r="H247" s="172">
        <v>40.92</v>
      </c>
    </row>
    <row r="248" spans="1:8" ht="20.100000000000001" customHeight="1" thickTop="1" thickBot="1">
      <c r="A248" s="1467" t="s">
        <v>2017</v>
      </c>
      <c r="B248" s="1458" t="s">
        <v>2018</v>
      </c>
      <c r="C248" s="168">
        <v>325</v>
      </c>
      <c r="D248" s="1261">
        <v>663.95999999999992</v>
      </c>
      <c r="E248" s="168">
        <v>1252</v>
      </c>
      <c r="F248" s="1261">
        <v>1496.88</v>
      </c>
      <c r="G248" s="171">
        <v>1577</v>
      </c>
      <c r="H248" s="172">
        <v>2160.84</v>
      </c>
    </row>
    <row r="249" spans="1:8" ht="20.100000000000001" customHeight="1" thickTop="1" thickBot="1">
      <c r="A249" s="1493" t="s">
        <v>2019</v>
      </c>
      <c r="B249" s="1271" t="s">
        <v>2405</v>
      </c>
      <c r="C249" s="168">
        <v>1</v>
      </c>
      <c r="D249" s="1261">
        <v>0</v>
      </c>
      <c r="E249" s="168">
        <v>12</v>
      </c>
      <c r="F249" s="1261">
        <v>23.76</v>
      </c>
      <c r="G249" s="171">
        <v>13</v>
      </c>
      <c r="H249" s="172">
        <v>23.76</v>
      </c>
    </row>
    <row r="250" spans="1:8" ht="20.100000000000001" customHeight="1" thickTop="1" thickBot="1">
      <c r="A250" s="1493" t="s">
        <v>2020</v>
      </c>
      <c r="B250" s="1271" t="s">
        <v>2021</v>
      </c>
      <c r="C250" s="168">
        <v>0</v>
      </c>
      <c r="D250" s="1261">
        <v>0</v>
      </c>
      <c r="E250" s="168">
        <v>1</v>
      </c>
      <c r="F250" s="1261">
        <v>2.6400000000000006</v>
      </c>
      <c r="G250" s="171">
        <v>1</v>
      </c>
      <c r="H250" s="172">
        <v>2.6400000000000006</v>
      </c>
    </row>
    <row r="251" spans="1:8" ht="20.100000000000001" customHeight="1" thickTop="1" thickBot="1">
      <c r="A251" s="1493" t="s">
        <v>2022</v>
      </c>
      <c r="B251" s="1271" t="s">
        <v>2023</v>
      </c>
      <c r="C251" s="168">
        <v>82</v>
      </c>
      <c r="D251" s="1261">
        <v>331.32000000000005</v>
      </c>
      <c r="E251" s="168">
        <v>606</v>
      </c>
      <c r="F251" s="1261">
        <v>588.72</v>
      </c>
      <c r="G251" s="171">
        <v>688</v>
      </c>
      <c r="H251" s="172">
        <v>920.04000000000008</v>
      </c>
    </row>
    <row r="252" spans="1:8" ht="20.100000000000001" customHeight="1" thickTop="1" thickBot="1">
      <c r="A252" s="1493" t="s">
        <v>2024</v>
      </c>
      <c r="B252" s="1271" t="s">
        <v>2025</v>
      </c>
      <c r="C252" s="168">
        <v>0</v>
      </c>
      <c r="D252" s="1261">
        <v>0</v>
      </c>
      <c r="E252" s="168">
        <v>1</v>
      </c>
      <c r="F252" s="1261">
        <v>6.6</v>
      </c>
      <c r="G252" s="171">
        <v>1</v>
      </c>
      <c r="H252" s="172">
        <v>6.6</v>
      </c>
    </row>
    <row r="253" spans="1:8" ht="20.100000000000001" customHeight="1" thickTop="1" thickBot="1">
      <c r="A253" s="1493" t="s">
        <v>2026</v>
      </c>
      <c r="B253" s="1271" t="s">
        <v>2027</v>
      </c>
      <c r="C253" s="168">
        <v>0</v>
      </c>
      <c r="D253" s="1261">
        <v>0</v>
      </c>
      <c r="E253" s="168">
        <v>22</v>
      </c>
      <c r="F253" s="1261">
        <v>64.680000000000007</v>
      </c>
      <c r="G253" s="171">
        <v>22</v>
      </c>
      <c r="H253" s="172">
        <v>64.680000000000007</v>
      </c>
    </row>
    <row r="254" spans="1:8" ht="20.100000000000001" customHeight="1" thickTop="1" thickBot="1">
      <c r="A254" s="1493" t="s">
        <v>2028</v>
      </c>
      <c r="B254" s="1271" t="s">
        <v>2029</v>
      </c>
      <c r="C254" s="168">
        <v>0</v>
      </c>
      <c r="D254" s="1261">
        <v>0</v>
      </c>
      <c r="E254" s="168">
        <v>10</v>
      </c>
      <c r="F254" s="1261">
        <v>10.560000000000002</v>
      </c>
      <c r="G254" s="171">
        <v>10</v>
      </c>
      <c r="H254" s="172">
        <v>10.560000000000002</v>
      </c>
    </row>
    <row r="255" spans="1:8" ht="20.100000000000001" customHeight="1" thickTop="1" thickBot="1">
      <c r="A255" s="1493" t="s">
        <v>2030</v>
      </c>
      <c r="B255" s="1271" t="s">
        <v>2031</v>
      </c>
      <c r="C255" s="168">
        <v>0</v>
      </c>
      <c r="D255" s="1261">
        <v>0</v>
      </c>
      <c r="E255" s="168">
        <v>4</v>
      </c>
      <c r="F255" s="1261">
        <v>2.6400000000000006</v>
      </c>
      <c r="G255" s="171">
        <v>4</v>
      </c>
      <c r="H255" s="172">
        <v>2.6400000000000006</v>
      </c>
    </row>
    <row r="256" spans="1:8" ht="20.100000000000001" customHeight="1" thickTop="1" thickBot="1">
      <c r="A256" s="1493" t="s">
        <v>2032</v>
      </c>
      <c r="B256" s="1271" t="s">
        <v>2033</v>
      </c>
      <c r="C256" s="168">
        <v>0</v>
      </c>
      <c r="D256" s="1261">
        <v>0</v>
      </c>
      <c r="E256" s="168">
        <v>0</v>
      </c>
      <c r="F256" s="1261">
        <v>1.3200000000000003</v>
      </c>
      <c r="G256" s="171">
        <v>0</v>
      </c>
      <c r="H256" s="172">
        <v>1.3200000000000003</v>
      </c>
    </row>
    <row r="257" spans="1:8" ht="20.100000000000001" customHeight="1" thickTop="1" thickBot="1">
      <c r="A257" s="1493" t="s">
        <v>2034</v>
      </c>
      <c r="B257" s="1271" t="s">
        <v>2035</v>
      </c>
      <c r="C257" s="168">
        <v>0</v>
      </c>
      <c r="D257" s="1261">
        <v>0</v>
      </c>
      <c r="E257" s="168">
        <v>0</v>
      </c>
      <c r="F257" s="1261">
        <v>1.3200000000000003</v>
      </c>
      <c r="G257" s="171">
        <v>0</v>
      </c>
      <c r="H257" s="172">
        <v>1.3200000000000003</v>
      </c>
    </row>
    <row r="258" spans="1:8" ht="20.100000000000001" customHeight="1" thickTop="1" thickBot="1">
      <c r="A258" s="1467" t="s">
        <v>2036</v>
      </c>
      <c r="B258" s="1458" t="s">
        <v>2037</v>
      </c>
      <c r="C258" s="168">
        <v>0</v>
      </c>
      <c r="D258" s="1261">
        <v>0</v>
      </c>
      <c r="E258" s="168">
        <v>1</v>
      </c>
      <c r="F258" s="1261">
        <v>2.6400000000000006</v>
      </c>
      <c r="G258" s="171">
        <v>1</v>
      </c>
      <c r="H258" s="172">
        <v>2.6400000000000006</v>
      </c>
    </row>
    <row r="259" spans="1:8" ht="20.100000000000001" customHeight="1" thickTop="1" thickBot="1">
      <c r="A259" s="1467" t="s">
        <v>2038</v>
      </c>
      <c r="B259" s="1458" t="s">
        <v>2039</v>
      </c>
      <c r="C259" s="168">
        <v>0</v>
      </c>
      <c r="D259" s="1261">
        <v>0</v>
      </c>
      <c r="E259" s="168">
        <v>4</v>
      </c>
      <c r="F259" s="1261">
        <v>6.6</v>
      </c>
      <c r="G259" s="171">
        <v>4</v>
      </c>
      <c r="H259" s="172">
        <v>6.6</v>
      </c>
    </row>
    <row r="260" spans="1:8" ht="20.100000000000001" customHeight="1" thickTop="1" thickBot="1">
      <c r="A260" s="1467" t="s">
        <v>2042</v>
      </c>
      <c r="B260" s="1458" t="s">
        <v>2043</v>
      </c>
      <c r="C260" s="168">
        <v>0</v>
      </c>
      <c r="D260" s="1261">
        <v>0</v>
      </c>
      <c r="E260" s="168">
        <v>68</v>
      </c>
      <c r="F260" s="1261">
        <v>166.32</v>
      </c>
      <c r="G260" s="171">
        <v>68</v>
      </c>
      <c r="H260" s="172">
        <v>166.32</v>
      </c>
    </row>
    <row r="261" spans="1:8" ht="20.100000000000001" customHeight="1" thickTop="1" thickBot="1">
      <c r="A261" s="1467" t="s">
        <v>2044</v>
      </c>
      <c r="B261" s="1458" t="s">
        <v>2045</v>
      </c>
      <c r="C261" s="168">
        <v>0</v>
      </c>
      <c r="D261" s="1261">
        <v>0</v>
      </c>
      <c r="E261" s="168">
        <v>159</v>
      </c>
      <c r="F261" s="1261">
        <v>335.28</v>
      </c>
      <c r="G261" s="171">
        <v>159</v>
      </c>
      <c r="H261" s="172">
        <v>335.28</v>
      </c>
    </row>
    <row r="262" spans="1:8" ht="20.100000000000001" customHeight="1" thickTop="1" thickBot="1">
      <c r="A262" s="1467" t="s">
        <v>2046</v>
      </c>
      <c r="B262" s="1458" t="s">
        <v>2047</v>
      </c>
      <c r="C262" s="168">
        <v>0</v>
      </c>
      <c r="D262" s="1261">
        <v>0</v>
      </c>
      <c r="E262" s="168">
        <v>11</v>
      </c>
      <c r="F262" s="1261">
        <v>18.479999999999997</v>
      </c>
      <c r="G262" s="171">
        <v>11</v>
      </c>
      <c r="H262" s="172">
        <v>18.479999999999997</v>
      </c>
    </row>
    <row r="263" spans="1:8" ht="20.100000000000001" customHeight="1" thickTop="1" thickBot="1">
      <c r="A263" s="1467" t="s">
        <v>2048</v>
      </c>
      <c r="B263" s="1458" t="s">
        <v>2049</v>
      </c>
      <c r="C263" s="168">
        <v>0</v>
      </c>
      <c r="D263" s="1261">
        <v>0</v>
      </c>
      <c r="E263" s="168">
        <v>1</v>
      </c>
      <c r="F263" s="1261">
        <v>1</v>
      </c>
      <c r="G263" s="171">
        <v>1</v>
      </c>
      <c r="H263" s="172">
        <v>1</v>
      </c>
    </row>
    <row r="264" spans="1:8" ht="20.100000000000001" customHeight="1" thickTop="1" thickBot="1">
      <c r="A264" s="1467" t="s">
        <v>2050</v>
      </c>
      <c r="B264" s="1458" t="s">
        <v>2051</v>
      </c>
      <c r="C264" s="168">
        <v>0</v>
      </c>
      <c r="D264" s="1261">
        <v>0</v>
      </c>
      <c r="E264" s="168">
        <v>1</v>
      </c>
      <c r="F264" s="1261">
        <v>7.919999999999999</v>
      </c>
      <c r="G264" s="171">
        <v>1</v>
      </c>
      <c r="H264" s="172">
        <v>7.919999999999999</v>
      </c>
    </row>
    <row r="265" spans="1:8" ht="20.100000000000001" customHeight="1" thickTop="1" thickBot="1">
      <c r="A265" s="1467" t="s">
        <v>2052</v>
      </c>
      <c r="B265" s="1458" t="s">
        <v>2053</v>
      </c>
      <c r="C265" s="168">
        <v>0</v>
      </c>
      <c r="D265" s="1261">
        <v>0</v>
      </c>
      <c r="E265" s="168">
        <v>15</v>
      </c>
      <c r="F265" s="1261">
        <v>30.36</v>
      </c>
      <c r="G265" s="171">
        <v>15</v>
      </c>
      <c r="H265" s="172">
        <v>30.36</v>
      </c>
    </row>
    <row r="266" spans="1:8" ht="20.100000000000001" customHeight="1" thickTop="1" thickBot="1">
      <c r="A266" s="1467" t="s">
        <v>2054</v>
      </c>
      <c r="B266" s="1458" t="s">
        <v>2055</v>
      </c>
      <c r="C266" s="168">
        <v>0</v>
      </c>
      <c r="D266" s="1261">
        <v>0</v>
      </c>
      <c r="E266" s="168">
        <v>14</v>
      </c>
      <c r="F266" s="1261">
        <v>30.36</v>
      </c>
      <c r="G266" s="171">
        <v>14</v>
      </c>
      <c r="H266" s="172">
        <v>30.36</v>
      </c>
    </row>
    <row r="267" spans="1:8" ht="20.100000000000001" customHeight="1" thickTop="1" thickBot="1">
      <c r="A267" s="1467" t="s">
        <v>2056</v>
      </c>
      <c r="B267" s="1458" t="s">
        <v>2057</v>
      </c>
      <c r="C267" s="168">
        <v>0</v>
      </c>
      <c r="D267" s="1261">
        <v>0</v>
      </c>
      <c r="E267" s="168">
        <v>20</v>
      </c>
      <c r="F267" s="1261">
        <v>18.479999999999997</v>
      </c>
      <c r="G267" s="171">
        <v>20</v>
      </c>
      <c r="H267" s="172">
        <v>18.479999999999997</v>
      </c>
    </row>
    <row r="268" spans="1:8" ht="20.100000000000001" customHeight="1" thickTop="1" thickBot="1">
      <c r="A268" s="1467" t="s">
        <v>2058</v>
      </c>
      <c r="B268" s="1458" t="s">
        <v>2059</v>
      </c>
      <c r="C268" s="168">
        <v>0</v>
      </c>
      <c r="D268" s="1261">
        <v>0</v>
      </c>
      <c r="E268" s="168">
        <v>7</v>
      </c>
      <c r="F268" s="1261">
        <v>13.2</v>
      </c>
      <c r="G268" s="171">
        <v>7</v>
      </c>
      <c r="H268" s="172">
        <v>13.2</v>
      </c>
    </row>
    <row r="269" spans="1:8" ht="20.100000000000001" customHeight="1" thickTop="1" thickBot="1">
      <c r="A269" s="1467" t="s">
        <v>2060</v>
      </c>
      <c r="B269" s="1458" t="s">
        <v>2061</v>
      </c>
      <c r="C269" s="168">
        <v>0</v>
      </c>
      <c r="D269" s="1261">
        <v>0</v>
      </c>
      <c r="E269" s="168">
        <v>594</v>
      </c>
      <c r="F269" s="1261">
        <v>929.28000000000009</v>
      </c>
      <c r="G269" s="171">
        <v>594</v>
      </c>
      <c r="H269" s="172">
        <v>929.28000000000009</v>
      </c>
    </row>
    <row r="270" spans="1:8" ht="20.100000000000001" customHeight="1" thickTop="1" thickBot="1">
      <c r="A270" s="1467" t="s">
        <v>2062</v>
      </c>
      <c r="B270" s="1458" t="s">
        <v>2063</v>
      </c>
      <c r="C270" s="168">
        <v>0</v>
      </c>
      <c r="D270" s="1261">
        <v>0</v>
      </c>
      <c r="E270" s="168">
        <v>5</v>
      </c>
      <c r="F270" s="1261">
        <v>5.2800000000000011</v>
      </c>
      <c r="G270" s="171">
        <v>5</v>
      </c>
      <c r="H270" s="172">
        <v>5.2800000000000011</v>
      </c>
    </row>
    <row r="271" spans="1:8" ht="20.100000000000001" customHeight="1" thickTop="1" thickBot="1">
      <c r="A271" s="1467" t="s">
        <v>2064</v>
      </c>
      <c r="B271" s="1458" t="s">
        <v>2065</v>
      </c>
      <c r="C271" s="168">
        <v>0</v>
      </c>
      <c r="D271" s="1261">
        <v>0</v>
      </c>
      <c r="E271" s="168">
        <v>154</v>
      </c>
      <c r="F271" s="1261">
        <v>331.32000000000005</v>
      </c>
      <c r="G271" s="171">
        <v>154</v>
      </c>
      <c r="H271" s="172">
        <v>331.32000000000005</v>
      </c>
    </row>
    <row r="272" spans="1:8" ht="20.100000000000001" customHeight="1" thickTop="1" thickBot="1">
      <c r="A272" s="1493" t="s">
        <v>2066</v>
      </c>
      <c r="B272" s="1271" t="s">
        <v>2067</v>
      </c>
      <c r="C272" s="168">
        <v>0</v>
      </c>
      <c r="D272" s="1261">
        <v>0</v>
      </c>
      <c r="E272" s="168">
        <v>0</v>
      </c>
      <c r="F272" s="1261">
        <v>1</v>
      </c>
      <c r="G272" s="171">
        <v>0</v>
      </c>
      <c r="H272" s="172">
        <v>1</v>
      </c>
    </row>
    <row r="273" spans="1:8" ht="20.100000000000001" customHeight="1" thickTop="1" thickBot="1">
      <c r="A273" s="1493" t="s">
        <v>2068</v>
      </c>
      <c r="B273" s="1271" t="s">
        <v>2069</v>
      </c>
      <c r="C273" s="168">
        <v>0</v>
      </c>
      <c r="D273" s="1261">
        <v>0</v>
      </c>
      <c r="E273" s="168">
        <v>8</v>
      </c>
      <c r="F273" s="1261">
        <v>9.2399999999999984</v>
      </c>
      <c r="G273" s="171">
        <v>8</v>
      </c>
      <c r="H273" s="172">
        <v>9.2399999999999984</v>
      </c>
    </row>
    <row r="274" spans="1:8" ht="20.100000000000001" customHeight="1" thickTop="1" thickBot="1">
      <c r="A274" s="1493" t="s">
        <v>2070</v>
      </c>
      <c r="B274" s="1271" t="s">
        <v>2071</v>
      </c>
      <c r="C274" s="168">
        <v>0</v>
      </c>
      <c r="D274" s="1261">
        <v>0</v>
      </c>
      <c r="E274" s="168">
        <v>49</v>
      </c>
      <c r="F274" s="1261">
        <v>132</v>
      </c>
      <c r="G274" s="171">
        <v>49</v>
      </c>
      <c r="H274" s="172">
        <v>132</v>
      </c>
    </row>
    <row r="275" spans="1:8" ht="20.100000000000001" customHeight="1" thickTop="1" thickBot="1">
      <c r="A275" s="1493" t="s">
        <v>2072</v>
      </c>
      <c r="B275" s="1271" t="s">
        <v>2073</v>
      </c>
      <c r="C275" s="168">
        <v>1</v>
      </c>
      <c r="D275" s="1261">
        <v>0</v>
      </c>
      <c r="E275" s="168">
        <v>11</v>
      </c>
      <c r="F275" s="1261">
        <v>40.92</v>
      </c>
      <c r="G275" s="171">
        <v>12</v>
      </c>
      <c r="H275" s="172">
        <v>40.92</v>
      </c>
    </row>
    <row r="276" spans="1:8" ht="20.100000000000001" customHeight="1" thickTop="1" thickBot="1">
      <c r="A276" s="1493" t="s">
        <v>2074</v>
      </c>
      <c r="B276" s="1271" t="s">
        <v>2075</v>
      </c>
      <c r="C276" s="168">
        <v>0</v>
      </c>
      <c r="D276" s="1261">
        <v>0</v>
      </c>
      <c r="E276" s="168">
        <v>6</v>
      </c>
      <c r="F276" s="1261">
        <v>18.479999999999997</v>
      </c>
      <c r="G276" s="171">
        <v>6</v>
      </c>
      <c r="H276" s="172">
        <v>18.479999999999997</v>
      </c>
    </row>
    <row r="277" spans="1:8" ht="20.100000000000001" customHeight="1" thickTop="1" thickBot="1">
      <c r="A277" s="1493" t="s">
        <v>2076</v>
      </c>
      <c r="B277" s="1271" t="s">
        <v>2077</v>
      </c>
      <c r="C277" s="168">
        <v>0</v>
      </c>
      <c r="D277" s="1261">
        <v>0</v>
      </c>
      <c r="E277" s="168">
        <v>0</v>
      </c>
      <c r="F277" s="1261">
        <v>0</v>
      </c>
      <c r="G277" s="171">
        <v>0</v>
      </c>
      <c r="H277" s="172">
        <v>0</v>
      </c>
    </row>
    <row r="278" spans="1:8" ht="20.100000000000001" customHeight="1" thickTop="1" thickBot="1">
      <c r="A278" s="1493" t="s">
        <v>2078</v>
      </c>
      <c r="B278" s="1271" t="s">
        <v>2079</v>
      </c>
      <c r="C278" s="168">
        <v>0</v>
      </c>
      <c r="D278" s="1261">
        <v>0</v>
      </c>
      <c r="E278" s="168">
        <v>1</v>
      </c>
      <c r="F278" s="1261">
        <v>1.3200000000000003</v>
      </c>
      <c r="G278" s="171">
        <v>1</v>
      </c>
      <c r="H278" s="172">
        <v>1.3200000000000003</v>
      </c>
    </row>
    <row r="279" spans="1:8" ht="20.100000000000001" customHeight="1" thickTop="1" thickBot="1">
      <c r="A279" s="1493" t="s">
        <v>2080</v>
      </c>
      <c r="B279" s="1271" t="s">
        <v>2081</v>
      </c>
      <c r="C279" s="168">
        <v>0</v>
      </c>
      <c r="D279" s="1261">
        <v>3.9599999999999995</v>
      </c>
      <c r="E279" s="168">
        <v>137</v>
      </c>
      <c r="F279" s="1261">
        <v>237.6</v>
      </c>
      <c r="G279" s="171">
        <v>137</v>
      </c>
      <c r="H279" s="172">
        <v>241.56</v>
      </c>
    </row>
    <row r="280" spans="1:8" ht="20.100000000000001" customHeight="1" thickTop="1" thickBot="1">
      <c r="A280" s="1493" t="s">
        <v>2084</v>
      </c>
      <c r="B280" s="1271" t="s">
        <v>2085</v>
      </c>
      <c r="C280" s="168">
        <v>0</v>
      </c>
      <c r="D280" s="1261">
        <v>3</v>
      </c>
      <c r="E280" s="168">
        <v>53</v>
      </c>
      <c r="F280" s="1261">
        <v>43.559999999999995</v>
      </c>
      <c r="G280" s="171">
        <v>53</v>
      </c>
      <c r="H280" s="172">
        <v>46.559999999999995</v>
      </c>
    </row>
    <row r="281" spans="1:8" ht="20.100000000000001" customHeight="1" thickTop="1" thickBot="1">
      <c r="A281" s="1493" t="s">
        <v>2086</v>
      </c>
      <c r="B281" s="1271" t="s">
        <v>2087</v>
      </c>
      <c r="C281" s="168">
        <v>0</v>
      </c>
      <c r="D281" s="1261">
        <v>1</v>
      </c>
      <c r="E281" s="168">
        <v>4</v>
      </c>
      <c r="F281" s="1261">
        <v>13.2</v>
      </c>
      <c r="G281" s="171">
        <v>4</v>
      </c>
      <c r="H281" s="172">
        <v>14.2</v>
      </c>
    </row>
    <row r="282" spans="1:8" ht="20.100000000000001" customHeight="1" thickTop="1" thickBot="1">
      <c r="A282" s="1493" t="s">
        <v>2088</v>
      </c>
      <c r="B282" s="1271" t="s">
        <v>2089</v>
      </c>
      <c r="C282" s="168">
        <v>0</v>
      </c>
      <c r="D282" s="1261">
        <v>0</v>
      </c>
      <c r="E282" s="168">
        <v>54</v>
      </c>
      <c r="F282" s="1261">
        <v>77.88000000000001</v>
      </c>
      <c r="G282" s="171">
        <v>54</v>
      </c>
      <c r="H282" s="172">
        <v>77.88000000000001</v>
      </c>
    </row>
    <row r="283" spans="1:8" ht="20.100000000000001" customHeight="1" thickTop="1" thickBot="1">
      <c r="A283" s="1493" t="s">
        <v>2090</v>
      </c>
      <c r="B283" s="1271" t="s">
        <v>2091</v>
      </c>
      <c r="C283" s="168">
        <v>0</v>
      </c>
      <c r="D283" s="1261">
        <v>0</v>
      </c>
      <c r="E283" s="168">
        <v>0</v>
      </c>
      <c r="F283" s="1261">
        <v>1</v>
      </c>
      <c r="G283" s="171">
        <v>0</v>
      </c>
      <c r="H283" s="172">
        <v>1</v>
      </c>
    </row>
    <row r="284" spans="1:8" ht="20.100000000000001" customHeight="1" thickTop="1" thickBot="1">
      <c r="A284" s="1493" t="s">
        <v>2092</v>
      </c>
      <c r="B284" s="1271" t="s">
        <v>2093</v>
      </c>
      <c r="C284" s="168">
        <v>0</v>
      </c>
      <c r="D284" s="1261">
        <v>0</v>
      </c>
      <c r="E284" s="168">
        <v>16</v>
      </c>
      <c r="F284" s="1261">
        <v>36.959999999999994</v>
      </c>
      <c r="G284" s="171">
        <v>16</v>
      </c>
      <c r="H284" s="172">
        <v>36.959999999999994</v>
      </c>
    </row>
    <row r="285" spans="1:8" ht="20.100000000000001" customHeight="1" thickTop="1" thickBot="1">
      <c r="A285" s="1493" t="s">
        <v>2094</v>
      </c>
      <c r="B285" s="1271" t="s">
        <v>2406</v>
      </c>
      <c r="C285" s="168">
        <v>0</v>
      </c>
      <c r="D285" s="1261">
        <v>0</v>
      </c>
      <c r="E285" s="168">
        <v>0</v>
      </c>
      <c r="F285" s="1261">
        <v>1</v>
      </c>
      <c r="G285" s="171">
        <v>0</v>
      </c>
      <c r="H285" s="172">
        <v>1</v>
      </c>
    </row>
    <row r="286" spans="1:8" ht="20.100000000000001" customHeight="1" thickTop="1" thickBot="1">
      <c r="A286" s="1493" t="s">
        <v>2095</v>
      </c>
      <c r="B286" s="1271" t="s">
        <v>2096</v>
      </c>
      <c r="C286" s="168">
        <v>0</v>
      </c>
      <c r="D286" s="1261">
        <v>0</v>
      </c>
      <c r="E286" s="168">
        <v>2</v>
      </c>
      <c r="F286" s="1261">
        <v>1</v>
      </c>
      <c r="G286" s="171">
        <v>2</v>
      </c>
      <c r="H286" s="172">
        <v>1</v>
      </c>
    </row>
    <row r="287" spans="1:8" ht="20.100000000000001" customHeight="1" thickTop="1" thickBot="1">
      <c r="A287" s="1493" t="s">
        <v>2097</v>
      </c>
      <c r="B287" s="1271" t="s">
        <v>2098</v>
      </c>
      <c r="C287" s="168">
        <v>0</v>
      </c>
      <c r="D287" s="1261">
        <v>0</v>
      </c>
      <c r="E287" s="168">
        <v>1</v>
      </c>
      <c r="F287" s="1261">
        <v>5.2800000000000011</v>
      </c>
      <c r="G287" s="171">
        <v>1</v>
      </c>
      <c r="H287" s="172">
        <v>5.2800000000000011</v>
      </c>
    </row>
    <row r="288" spans="1:8" ht="20.100000000000001" customHeight="1" thickTop="1" thickBot="1">
      <c r="A288" s="1493" t="s">
        <v>2099</v>
      </c>
      <c r="B288" s="1271" t="s">
        <v>2100</v>
      </c>
      <c r="C288" s="168">
        <v>0</v>
      </c>
      <c r="D288" s="1261">
        <v>0</v>
      </c>
      <c r="E288" s="168">
        <v>8</v>
      </c>
      <c r="F288" s="1261">
        <v>17.16</v>
      </c>
      <c r="G288" s="171">
        <v>8</v>
      </c>
      <c r="H288" s="172">
        <v>17.16</v>
      </c>
    </row>
    <row r="289" spans="1:8" ht="20.100000000000001" customHeight="1" thickTop="1" thickBot="1">
      <c r="A289" s="1493" t="s">
        <v>2101</v>
      </c>
      <c r="B289" s="1271" t="s">
        <v>2102</v>
      </c>
      <c r="C289" s="168">
        <v>0</v>
      </c>
      <c r="D289" s="1261">
        <v>0</v>
      </c>
      <c r="E289" s="168">
        <v>7</v>
      </c>
      <c r="F289" s="1261">
        <v>2.6400000000000006</v>
      </c>
      <c r="G289" s="171">
        <v>7</v>
      </c>
      <c r="H289" s="172">
        <v>2.6400000000000006</v>
      </c>
    </row>
    <row r="290" spans="1:8" ht="20.100000000000001" customHeight="1" thickTop="1" thickBot="1">
      <c r="A290" s="1493" t="s">
        <v>2103</v>
      </c>
      <c r="B290" s="1271" t="s">
        <v>2104</v>
      </c>
      <c r="C290" s="168">
        <v>0</v>
      </c>
      <c r="D290" s="1261">
        <v>0</v>
      </c>
      <c r="E290" s="168">
        <v>0</v>
      </c>
      <c r="F290" s="1261">
        <v>1.3200000000000003</v>
      </c>
      <c r="G290" s="171">
        <v>0</v>
      </c>
      <c r="H290" s="172">
        <v>1.3200000000000003</v>
      </c>
    </row>
    <row r="291" spans="1:8" ht="20.100000000000001" customHeight="1" thickTop="1" thickBot="1">
      <c r="A291" s="1493" t="s">
        <v>2105</v>
      </c>
      <c r="B291" s="1271" t="s">
        <v>2106</v>
      </c>
      <c r="C291" s="168">
        <v>0</v>
      </c>
      <c r="D291" s="1261">
        <v>0</v>
      </c>
      <c r="E291" s="168">
        <v>8</v>
      </c>
      <c r="F291" s="1261">
        <v>7.919999999999999</v>
      </c>
      <c r="G291" s="171">
        <v>8</v>
      </c>
      <c r="H291" s="172">
        <v>7.919999999999999</v>
      </c>
    </row>
    <row r="292" spans="1:8" ht="20.100000000000001" customHeight="1" thickTop="1" thickBot="1">
      <c r="A292" s="1493" t="s">
        <v>2107</v>
      </c>
      <c r="B292" s="1271" t="s">
        <v>2108</v>
      </c>
      <c r="C292" s="168">
        <v>0</v>
      </c>
      <c r="D292" s="1261">
        <v>0</v>
      </c>
      <c r="E292" s="168">
        <v>0</v>
      </c>
      <c r="F292" s="1261">
        <v>1.3200000000000003</v>
      </c>
      <c r="G292" s="171">
        <v>0</v>
      </c>
      <c r="H292" s="172">
        <v>1.3200000000000003</v>
      </c>
    </row>
    <row r="293" spans="1:8" ht="20.100000000000001" customHeight="1" thickTop="1" thickBot="1">
      <c r="A293" s="1493" t="s">
        <v>2109</v>
      </c>
      <c r="B293" s="1271" t="s">
        <v>2110</v>
      </c>
      <c r="C293" s="168">
        <v>0</v>
      </c>
      <c r="D293" s="1261">
        <v>0</v>
      </c>
      <c r="E293" s="168">
        <v>0</v>
      </c>
      <c r="F293" s="1261">
        <v>0</v>
      </c>
      <c r="G293" s="171">
        <v>0</v>
      </c>
      <c r="H293" s="172">
        <v>0</v>
      </c>
    </row>
    <row r="294" spans="1:8" ht="20.100000000000001" customHeight="1" thickTop="1" thickBot="1">
      <c r="A294" s="1493" t="s">
        <v>2111</v>
      </c>
      <c r="B294" s="1271" t="s">
        <v>2112</v>
      </c>
      <c r="C294" s="168">
        <v>0</v>
      </c>
      <c r="D294" s="1261">
        <v>0</v>
      </c>
      <c r="E294" s="168">
        <v>1</v>
      </c>
      <c r="F294" s="1261">
        <v>7.919999999999999</v>
      </c>
      <c r="G294" s="171">
        <v>1</v>
      </c>
      <c r="H294" s="172">
        <v>7.919999999999999</v>
      </c>
    </row>
    <row r="295" spans="1:8" ht="20.100000000000001" customHeight="1" thickTop="1" thickBot="1">
      <c r="A295" s="1493" t="s">
        <v>2113</v>
      </c>
      <c r="B295" s="1271" t="s">
        <v>2114</v>
      </c>
      <c r="C295" s="168">
        <v>0</v>
      </c>
      <c r="D295" s="1261">
        <v>0</v>
      </c>
      <c r="E295" s="168">
        <v>2</v>
      </c>
      <c r="F295" s="1261">
        <v>1.3200000000000003</v>
      </c>
      <c r="G295" s="171">
        <v>2</v>
      </c>
      <c r="H295" s="172">
        <v>1.3200000000000003</v>
      </c>
    </row>
    <row r="296" spans="1:8" ht="20.100000000000001" customHeight="1" thickTop="1" thickBot="1">
      <c r="A296" s="1493" t="s">
        <v>2115</v>
      </c>
      <c r="B296" s="1271" t="s">
        <v>2116</v>
      </c>
      <c r="C296" s="168">
        <v>0</v>
      </c>
      <c r="D296" s="1261">
        <v>0</v>
      </c>
      <c r="E296" s="168">
        <v>18</v>
      </c>
      <c r="F296" s="1261">
        <v>31.679999999999996</v>
      </c>
      <c r="G296" s="171">
        <v>18</v>
      </c>
      <c r="H296" s="172">
        <v>31.679999999999996</v>
      </c>
    </row>
    <row r="297" spans="1:8" ht="20.100000000000001" customHeight="1" thickTop="1" thickBot="1">
      <c r="A297" s="1493" t="s">
        <v>2117</v>
      </c>
      <c r="B297" s="1271" t="s">
        <v>2407</v>
      </c>
      <c r="C297" s="168">
        <v>0</v>
      </c>
      <c r="D297" s="1261">
        <v>0</v>
      </c>
      <c r="E297" s="168">
        <v>0</v>
      </c>
      <c r="F297" s="1261">
        <v>1</v>
      </c>
      <c r="G297" s="171">
        <v>0</v>
      </c>
      <c r="H297" s="172">
        <v>1</v>
      </c>
    </row>
    <row r="298" spans="1:8" ht="20.100000000000001" customHeight="1" thickTop="1" thickBot="1">
      <c r="A298" s="1493" t="s">
        <v>2118</v>
      </c>
      <c r="B298" s="1271" t="s">
        <v>2119</v>
      </c>
      <c r="C298" s="168">
        <v>0</v>
      </c>
      <c r="D298" s="1261">
        <v>0</v>
      </c>
      <c r="E298" s="168">
        <v>0</v>
      </c>
      <c r="F298" s="1261">
        <v>1</v>
      </c>
      <c r="G298" s="171">
        <v>0</v>
      </c>
      <c r="H298" s="172">
        <v>1</v>
      </c>
    </row>
    <row r="299" spans="1:8" ht="20.100000000000001" customHeight="1" thickTop="1" thickBot="1">
      <c r="A299" s="1493" t="s">
        <v>2120</v>
      </c>
      <c r="B299" s="1271" t="s">
        <v>2121</v>
      </c>
      <c r="C299" s="168">
        <v>0</v>
      </c>
      <c r="D299" s="1261">
        <v>0</v>
      </c>
      <c r="E299" s="168">
        <v>202</v>
      </c>
      <c r="F299" s="1261">
        <v>227.03999999999996</v>
      </c>
      <c r="G299" s="171">
        <v>202</v>
      </c>
      <c r="H299" s="172">
        <v>227.03999999999996</v>
      </c>
    </row>
    <row r="300" spans="1:8" ht="20.100000000000001" customHeight="1" thickTop="1" thickBot="1">
      <c r="A300" s="1493" t="s">
        <v>2122</v>
      </c>
      <c r="B300" s="1271" t="s">
        <v>2123</v>
      </c>
      <c r="C300" s="168">
        <v>0</v>
      </c>
      <c r="D300" s="1261">
        <v>0</v>
      </c>
      <c r="E300" s="168">
        <v>57</v>
      </c>
      <c r="F300" s="1261">
        <v>108.24</v>
      </c>
      <c r="G300" s="171">
        <v>57</v>
      </c>
      <c r="H300" s="172">
        <v>108.24</v>
      </c>
    </row>
    <row r="301" spans="1:8" ht="20.100000000000001" customHeight="1" thickTop="1" thickBot="1">
      <c r="A301" s="1493" t="s">
        <v>2124</v>
      </c>
      <c r="B301" s="1271" t="s">
        <v>2125</v>
      </c>
      <c r="C301" s="168">
        <v>0</v>
      </c>
      <c r="D301" s="1261">
        <v>0</v>
      </c>
      <c r="E301" s="168">
        <v>11</v>
      </c>
      <c r="F301" s="1261">
        <v>31.679999999999996</v>
      </c>
      <c r="G301" s="171">
        <v>11</v>
      </c>
      <c r="H301" s="172">
        <v>31.679999999999996</v>
      </c>
    </row>
    <row r="302" spans="1:8" ht="20.100000000000001" customHeight="1" thickTop="1" thickBot="1">
      <c r="A302" s="1493" t="s">
        <v>2126</v>
      </c>
      <c r="B302" s="1271" t="s">
        <v>2127</v>
      </c>
      <c r="C302" s="168">
        <v>0</v>
      </c>
      <c r="D302" s="1261">
        <v>0</v>
      </c>
      <c r="E302" s="168">
        <v>21</v>
      </c>
      <c r="F302" s="1261">
        <v>26.4</v>
      </c>
      <c r="G302" s="171">
        <v>21</v>
      </c>
      <c r="H302" s="172">
        <v>26.4</v>
      </c>
    </row>
    <row r="303" spans="1:8" ht="20.100000000000001" customHeight="1" thickTop="1" thickBot="1">
      <c r="A303" s="1277" t="s">
        <v>2128</v>
      </c>
      <c r="B303" s="1283" t="s">
        <v>2129</v>
      </c>
      <c r="C303" s="168">
        <v>0</v>
      </c>
      <c r="D303" s="1261">
        <v>0</v>
      </c>
      <c r="E303" s="168">
        <v>20</v>
      </c>
      <c r="F303" s="1261">
        <v>18.479999999999997</v>
      </c>
      <c r="G303" s="171">
        <v>20</v>
      </c>
      <c r="H303" s="172">
        <v>18.479999999999997</v>
      </c>
    </row>
    <row r="304" spans="1:8" ht="20.100000000000001" customHeight="1" thickTop="1" thickBot="1">
      <c r="A304" s="1493" t="s">
        <v>2130</v>
      </c>
      <c r="B304" s="1271" t="s">
        <v>2131</v>
      </c>
      <c r="C304" s="168">
        <v>0</v>
      </c>
      <c r="D304" s="1261">
        <v>0</v>
      </c>
      <c r="E304" s="168">
        <v>33</v>
      </c>
      <c r="F304" s="1261">
        <v>36.959999999999994</v>
      </c>
      <c r="G304" s="171">
        <v>33</v>
      </c>
      <c r="H304" s="172">
        <v>36.959999999999994</v>
      </c>
    </row>
    <row r="305" spans="1:8" ht="20.100000000000001" customHeight="1" thickTop="1" thickBot="1">
      <c r="A305" s="1493" t="s">
        <v>2132</v>
      </c>
      <c r="B305" s="1271" t="s">
        <v>2133</v>
      </c>
      <c r="C305" s="168">
        <v>0</v>
      </c>
      <c r="D305" s="1261">
        <v>0</v>
      </c>
      <c r="E305" s="168">
        <v>173</v>
      </c>
      <c r="F305" s="1261">
        <v>246.83999999999997</v>
      </c>
      <c r="G305" s="171">
        <v>173</v>
      </c>
      <c r="H305" s="172">
        <v>246.83999999999997</v>
      </c>
    </row>
    <row r="306" spans="1:8" ht="20.100000000000001" customHeight="1" thickTop="1" thickBot="1">
      <c r="A306" s="1493" t="s">
        <v>2134</v>
      </c>
      <c r="B306" s="1271" t="s">
        <v>2135</v>
      </c>
      <c r="C306" s="168">
        <v>0</v>
      </c>
      <c r="D306" s="1261">
        <v>0</v>
      </c>
      <c r="E306" s="168">
        <v>4</v>
      </c>
      <c r="F306" s="1261">
        <v>22.439999999999998</v>
      </c>
      <c r="G306" s="171">
        <v>4</v>
      </c>
      <c r="H306" s="172">
        <v>22.439999999999998</v>
      </c>
    </row>
    <row r="307" spans="1:8" ht="20.100000000000001" customHeight="1" thickTop="1" thickBot="1">
      <c r="A307" s="1493" t="s">
        <v>2136</v>
      </c>
      <c r="B307" s="1271" t="s">
        <v>2137</v>
      </c>
      <c r="C307" s="168">
        <v>0</v>
      </c>
      <c r="D307" s="1261">
        <v>0</v>
      </c>
      <c r="E307" s="168">
        <v>4</v>
      </c>
      <c r="F307" s="1261">
        <v>1.3200000000000003</v>
      </c>
      <c r="G307" s="171">
        <v>4</v>
      </c>
      <c r="H307" s="172">
        <v>1.3200000000000003</v>
      </c>
    </row>
    <row r="308" spans="1:8" ht="20.100000000000001" customHeight="1" thickTop="1" thickBot="1">
      <c r="A308" s="1493" t="s">
        <v>2138</v>
      </c>
      <c r="B308" s="1271" t="s">
        <v>2139</v>
      </c>
      <c r="C308" s="168">
        <v>0</v>
      </c>
      <c r="D308" s="1261">
        <v>0</v>
      </c>
      <c r="E308" s="168">
        <v>0</v>
      </c>
      <c r="F308" s="1261">
        <v>7.919999999999999</v>
      </c>
      <c r="G308" s="171">
        <v>0</v>
      </c>
      <c r="H308" s="172">
        <v>7.919999999999999</v>
      </c>
    </row>
    <row r="309" spans="1:8" ht="20.100000000000001" customHeight="1" thickTop="1" thickBot="1">
      <c r="A309" s="1493" t="s">
        <v>2140</v>
      </c>
      <c r="B309" s="1271" t="s">
        <v>2141</v>
      </c>
      <c r="C309" s="168">
        <v>0</v>
      </c>
      <c r="D309" s="1261">
        <v>0</v>
      </c>
      <c r="E309" s="168">
        <v>0</v>
      </c>
      <c r="F309" s="1261">
        <v>3.9599999999999995</v>
      </c>
      <c r="G309" s="171">
        <v>0</v>
      </c>
      <c r="H309" s="172">
        <v>3.9599999999999995</v>
      </c>
    </row>
    <row r="310" spans="1:8" ht="20.100000000000001" customHeight="1" thickTop="1" thickBot="1">
      <c r="A310" s="1493" t="s">
        <v>2142</v>
      </c>
      <c r="B310" s="1271" t="s">
        <v>2143</v>
      </c>
      <c r="C310" s="168">
        <v>0</v>
      </c>
      <c r="D310" s="1261">
        <v>0</v>
      </c>
      <c r="E310" s="168">
        <v>1</v>
      </c>
      <c r="F310" s="1261">
        <v>3.9599999999999995</v>
      </c>
      <c r="G310" s="171">
        <v>1</v>
      </c>
      <c r="H310" s="172">
        <v>3.9599999999999995</v>
      </c>
    </row>
    <row r="311" spans="1:8" ht="20.100000000000001" customHeight="1" thickTop="1" thickBot="1">
      <c r="A311" s="1493" t="s">
        <v>2144</v>
      </c>
      <c r="B311" s="1103" t="s">
        <v>2145</v>
      </c>
      <c r="C311" s="168">
        <v>0</v>
      </c>
      <c r="D311" s="1261">
        <v>0</v>
      </c>
      <c r="E311" s="168">
        <v>28</v>
      </c>
      <c r="F311" s="1261">
        <v>11.88</v>
      </c>
      <c r="G311" s="171">
        <v>28</v>
      </c>
      <c r="H311" s="172">
        <v>11.88</v>
      </c>
    </row>
    <row r="312" spans="1:8" ht="20.100000000000001" customHeight="1" thickTop="1" thickBot="1">
      <c r="A312" s="1493" t="s">
        <v>2146</v>
      </c>
      <c r="B312" s="1103" t="s">
        <v>2147</v>
      </c>
      <c r="C312" s="168">
        <v>0</v>
      </c>
      <c r="D312" s="1261">
        <v>0</v>
      </c>
      <c r="E312" s="168">
        <v>1</v>
      </c>
      <c r="F312" s="1261">
        <v>1.3200000000000003</v>
      </c>
      <c r="G312" s="171">
        <v>1</v>
      </c>
      <c r="H312" s="172">
        <v>1.3200000000000003</v>
      </c>
    </row>
    <row r="313" spans="1:8" ht="20.100000000000001" customHeight="1" thickTop="1" thickBot="1">
      <c r="A313" s="1493" t="s">
        <v>2148</v>
      </c>
      <c r="B313" s="1103" t="s">
        <v>2149</v>
      </c>
      <c r="C313" s="168">
        <v>0</v>
      </c>
      <c r="D313" s="1261">
        <v>0</v>
      </c>
      <c r="E313" s="168">
        <v>35</v>
      </c>
      <c r="F313" s="1261">
        <v>80.519999999999982</v>
      </c>
      <c r="G313" s="171">
        <v>35</v>
      </c>
      <c r="H313" s="172">
        <v>80.519999999999982</v>
      </c>
    </row>
    <row r="314" spans="1:8" ht="20.100000000000001" customHeight="1" thickTop="1" thickBot="1">
      <c r="A314" s="1493" t="s">
        <v>2150</v>
      </c>
      <c r="B314" s="1271" t="s">
        <v>2151</v>
      </c>
      <c r="C314" s="168">
        <v>0</v>
      </c>
      <c r="D314" s="1261">
        <v>0</v>
      </c>
      <c r="E314" s="168">
        <v>14</v>
      </c>
      <c r="F314" s="1261">
        <v>9.2399999999999984</v>
      </c>
      <c r="G314" s="171">
        <v>14</v>
      </c>
      <c r="H314" s="172">
        <v>9.2399999999999984</v>
      </c>
    </row>
    <row r="315" spans="1:8" ht="20.100000000000001" customHeight="1" thickTop="1" thickBot="1">
      <c r="A315" s="1493" t="s">
        <v>2152</v>
      </c>
      <c r="B315" s="1271" t="s">
        <v>2153</v>
      </c>
      <c r="C315" s="168">
        <v>0</v>
      </c>
      <c r="D315" s="1261">
        <v>0</v>
      </c>
      <c r="E315" s="168">
        <v>7</v>
      </c>
      <c r="F315" s="1261">
        <v>21.120000000000005</v>
      </c>
      <c r="G315" s="171">
        <v>7</v>
      </c>
      <c r="H315" s="172">
        <v>21.120000000000005</v>
      </c>
    </row>
    <row r="316" spans="1:8" ht="20.100000000000001" customHeight="1" thickTop="1" thickBot="1">
      <c r="A316" s="1493" t="s">
        <v>2154</v>
      </c>
      <c r="B316" s="1271" t="s">
        <v>2155</v>
      </c>
      <c r="C316" s="168">
        <v>0</v>
      </c>
      <c r="D316" s="1261">
        <v>0</v>
      </c>
      <c r="E316" s="168">
        <v>3</v>
      </c>
      <c r="F316" s="1261">
        <v>10.560000000000002</v>
      </c>
      <c r="G316" s="171">
        <v>3</v>
      </c>
      <c r="H316" s="172">
        <v>10.560000000000002</v>
      </c>
    </row>
    <row r="317" spans="1:8" ht="20.100000000000001" customHeight="1" thickTop="1" thickBot="1">
      <c r="A317" s="1493" t="s">
        <v>2156</v>
      </c>
      <c r="B317" s="1271" t="s">
        <v>2157</v>
      </c>
      <c r="C317" s="168">
        <v>0</v>
      </c>
      <c r="D317" s="1261">
        <v>0</v>
      </c>
      <c r="E317" s="168">
        <v>0</v>
      </c>
      <c r="F317" s="1261">
        <v>1</v>
      </c>
      <c r="G317" s="171">
        <v>0</v>
      </c>
      <c r="H317" s="172">
        <v>1</v>
      </c>
    </row>
    <row r="318" spans="1:8" ht="20.100000000000001" customHeight="1" thickTop="1" thickBot="1">
      <c r="A318" s="1493" t="s">
        <v>2158</v>
      </c>
      <c r="B318" s="1271" t="s">
        <v>2159</v>
      </c>
      <c r="C318" s="168">
        <v>0</v>
      </c>
      <c r="D318" s="1261">
        <v>0</v>
      </c>
      <c r="E318" s="168">
        <v>2</v>
      </c>
      <c r="F318" s="1261">
        <v>14.520000000000001</v>
      </c>
      <c r="G318" s="171">
        <v>2</v>
      </c>
      <c r="H318" s="172">
        <v>14.520000000000001</v>
      </c>
    </row>
    <row r="319" spans="1:8" ht="20.100000000000001" customHeight="1" thickTop="1" thickBot="1">
      <c r="A319" s="1493" t="s">
        <v>2160</v>
      </c>
      <c r="B319" s="1271" t="s">
        <v>2161</v>
      </c>
      <c r="C319" s="168">
        <v>0</v>
      </c>
      <c r="D319" s="1261">
        <v>0</v>
      </c>
      <c r="E319" s="168">
        <v>11</v>
      </c>
      <c r="F319" s="1261">
        <v>9.2399999999999984</v>
      </c>
      <c r="G319" s="171">
        <v>11</v>
      </c>
      <c r="H319" s="172">
        <v>9.2399999999999984</v>
      </c>
    </row>
    <row r="320" spans="1:8" ht="20.100000000000001" customHeight="1" thickTop="1" thickBot="1">
      <c r="A320" s="1493" t="s">
        <v>2162</v>
      </c>
      <c r="B320" s="1271" t="s">
        <v>2163</v>
      </c>
      <c r="C320" s="168">
        <v>0</v>
      </c>
      <c r="D320" s="1261">
        <v>0</v>
      </c>
      <c r="E320" s="168">
        <v>51</v>
      </c>
      <c r="F320" s="1261">
        <v>118.8</v>
      </c>
      <c r="G320" s="171">
        <v>51</v>
      </c>
      <c r="H320" s="172">
        <v>118.8</v>
      </c>
    </row>
    <row r="321" spans="1:8" ht="20.100000000000001" customHeight="1" thickTop="1" thickBot="1">
      <c r="A321" s="1493" t="s">
        <v>2164</v>
      </c>
      <c r="B321" s="1271" t="s">
        <v>2165</v>
      </c>
      <c r="C321" s="168">
        <v>0</v>
      </c>
      <c r="D321" s="1261">
        <v>3</v>
      </c>
      <c r="E321" s="168">
        <v>201</v>
      </c>
      <c r="F321" s="1261">
        <v>345.84</v>
      </c>
      <c r="G321" s="171">
        <v>201</v>
      </c>
      <c r="H321" s="172">
        <v>348.84</v>
      </c>
    </row>
    <row r="322" spans="1:8" ht="20.100000000000001" customHeight="1" thickTop="1" thickBot="1">
      <c r="A322" s="1493" t="s">
        <v>2166</v>
      </c>
      <c r="B322" s="1271" t="s">
        <v>2167</v>
      </c>
      <c r="C322" s="168">
        <v>0</v>
      </c>
      <c r="D322" s="1261">
        <v>0</v>
      </c>
      <c r="E322" s="168">
        <v>58</v>
      </c>
      <c r="F322" s="1261">
        <v>85.8</v>
      </c>
      <c r="G322" s="171">
        <v>58</v>
      </c>
      <c r="H322" s="172">
        <v>85.8</v>
      </c>
    </row>
    <row r="323" spans="1:8" ht="20.100000000000001" customHeight="1" thickTop="1" thickBot="1">
      <c r="A323" s="1493" t="s">
        <v>2168</v>
      </c>
      <c r="B323" s="1271" t="s">
        <v>2169</v>
      </c>
      <c r="C323" s="168">
        <v>0</v>
      </c>
      <c r="D323" s="1261">
        <v>0</v>
      </c>
      <c r="E323" s="168">
        <v>4</v>
      </c>
      <c r="F323" s="1261">
        <v>3.9599999999999995</v>
      </c>
      <c r="G323" s="171">
        <v>4</v>
      </c>
      <c r="H323" s="172">
        <v>3.9599999999999995</v>
      </c>
    </row>
    <row r="324" spans="1:8" ht="20.100000000000001" customHeight="1" thickTop="1" thickBot="1">
      <c r="A324" s="1493" t="s">
        <v>2170</v>
      </c>
      <c r="B324" s="1271" t="s">
        <v>2408</v>
      </c>
      <c r="C324" s="168">
        <v>0</v>
      </c>
      <c r="D324" s="1261">
        <v>0</v>
      </c>
      <c r="E324" s="168">
        <v>0</v>
      </c>
      <c r="F324" s="1261">
        <v>0</v>
      </c>
      <c r="G324" s="171">
        <v>0</v>
      </c>
      <c r="H324" s="172">
        <v>0</v>
      </c>
    </row>
    <row r="325" spans="1:8" ht="20.100000000000001" customHeight="1" thickTop="1" thickBot="1">
      <c r="A325" s="1493" t="s">
        <v>2171</v>
      </c>
      <c r="B325" s="1271" t="s">
        <v>2172</v>
      </c>
      <c r="C325" s="168">
        <v>0</v>
      </c>
      <c r="D325" s="1261">
        <v>0</v>
      </c>
      <c r="E325" s="168">
        <v>19</v>
      </c>
      <c r="F325" s="1261">
        <v>31.679999999999996</v>
      </c>
      <c r="G325" s="171">
        <v>19</v>
      </c>
      <c r="H325" s="172">
        <v>31.679999999999996</v>
      </c>
    </row>
    <row r="326" spans="1:8" ht="20.100000000000001" customHeight="1" thickTop="1" thickBot="1">
      <c r="A326" s="1493" t="s">
        <v>2173</v>
      </c>
      <c r="B326" s="1271" t="s">
        <v>2174</v>
      </c>
      <c r="C326" s="168">
        <v>0</v>
      </c>
      <c r="D326" s="1261">
        <v>0</v>
      </c>
      <c r="E326" s="168">
        <v>0</v>
      </c>
      <c r="F326" s="1261">
        <v>2.6400000000000006</v>
      </c>
      <c r="G326" s="171">
        <v>0</v>
      </c>
      <c r="H326" s="172">
        <v>2.6400000000000006</v>
      </c>
    </row>
    <row r="327" spans="1:8" ht="20.100000000000001" customHeight="1" thickTop="1" thickBot="1">
      <c r="A327" s="1493" t="s">
        <v>2175</v>
      </c>
      <c r="B327" s="1271" t="s">
        <v>2176</v>
      </c>
      <c r="C327" s="168">
        <v>0</v>
      </c>
      <c r="D327" s="1261">
        <v>0</v>
      </c>
      <c r="E327" s="168">
        <v>416</v>
      </c>
      <c r="F327" s="1261">
        <v>844.8</v>
      </c>
      <c r="G327" s="171">
        <v>416</v>
      </c>
      <c r="H327" s="172">
        <v>844.8</v>
      </c>
    </row>
    <row r="328" spans="1:8" ht="20.100000000000001" customHeight="1" thickTop="1" thickBot="1">
      <c r="A328" s="1493" t="s">
        <v>2177</v>
      </c>
      <c r="B328" s="1271" t="s">
        <v>2178</v>
      </c>
      <c r="C328" s="168">
        <v>0</v>
      </c>
      <c r="D328" s="1261">
        <v>0</v>
      </c>
      <c r="E328" s="168">
        <v>10</v>
      </c>
      <c r="F328" s="1261">
        <v>1.3200000000000003</v>
      </c>
      <c r="G328" s="171">
        <v>10</v>
      </c>
      <c r="H328" s="172">
        <v>1.3200000000000003</v>
      </c>
    </row>
    <row r="329" spans="1:8" ht="20.100000000000001" customHeight="1" thickTop="1" thickBot="1">
      <c r="A329" s="1493" t="s">
        <v>2179</v>
      </c>
      <c r="B329" s="1271" t="s">
        <v>2180</v>
      </c>
      <c r="C329" s="168">
        <v>0</v>
      </c>
      <c r="D329" s="1261">
        <v>0</v>
      </c>
      <c r="E329" s="168">
        <v>86</v>
      </c>
      <c r="F329" s="1261">
        <v>126.71999999999998</v>
      </c>
      <c r="G329" s="171">
        <v>86</v>
      </c>
      <c r="H329" s="172">
        <v>126.71999999999998</v>
      </c>
    </row>
    <row r="330" spans="1:8" ht="20.100000000000001" customHeight="1" thickTop="1" thickBot="1">
      <c r="A330" s="1493" t="s">
        <v>2181</v>
      </c>
      <c r="B330" s="1271" t="s">
        <v>2182</v>
      </c>
      <c r="C330" s="168">
        <v>0</v>
      </c>
      <c r="D330" s="1261">
        <v>0</v>
      </c>
      <c r="E330" s="168">
        <v>0</v>
      </c>
      <c r="F330" s="1261">
        <v>5.2800000000000011</v>
      </c>
      <c r="G330" s="171">
        <v>0</v>
      </c>
      <c r="H330" s="172">
        <v>5.2800000000000011</v>
      </c>
    </row>
    <row r="331" spans="1:8" ht="20.100000000000001" customHeight="1" thickTop="1" thickBot="1">
      <c r="A331" s="1493" t="s">
        <v>2183</v>
      </c>
      <c r="B331" s="1271" t="s">
        <v>2184</v>
      </c>
      <c r="C331" s="168">
        <v>0</v>
      </c>
      <c r="D331" s="1261">
        <v>0</v>
      </c>
      <c r="E331" s="168">
        <v>27</v>
      </c>
      <c r="F331" s="1261">
        <v>55.440000000000005</v>
      </c>
      <c r="G331" s="171">
        <v>27</v>
      </c>
      <c r="H331" s="172">
        <v>55.440000000000005</v>
      </c>
    </row>
    <row r="332" spans="1:8" ht="20.100000000000001" customHeight="1" thickTop="1" thickBot="1">
      <c r="A332" s="1493" t="s">
        <v>2185</v>
      </c>
      <c r="B332" s="1271" t="s">
        <v>2186</v>
      </c>
      <c r="C332" s="168">
        <v>0</v>
      </c>
      <c r="D332" s="1261">
        <v>0</v>
      </c>
      <c r="E332" s="168">
        <v>2</v>
      </c>
      <c r="F332" s="1261">
        <v>10.560000000000002</v>
      </c>
      <c r="G332" s="171">
        <v>2</v>
      </c>
      <c r="H332" s="172">
        <v>10.560000000000002</v>
      </c>
    </row>
    <row r="333" spans="1:8" ht="20.100000000000001" customHeight="1" thickTop="1" thickBot="1">
      <c r="A333" s="1493" t="s">
        <v>2187</v>
      </c>
      <c r="B333" s="1271" t="s">
        <v>2188</v>
      </c>
      <c r="C333" s="168">
        <v>0</v>
      </c>
      <c r="D333" s="1261">
        <v>0</v>
      </c>
      <c r="E333" s="168">
        <v>31</v>
      </c>
      <c r="F333" s="1261">
        <v>88.440000000000012</v>
      </c>
      <c r="G333" s="171">
        <v>31</v>
      </c>
      <c r="H333" s="172">
        <v>88.440000000000012</v>
      </c>
    </row>
    <row r="334" spans="1:8" ht="20.100000000000001" customHeight="1" thickTop="1" thickBot="1">
      <c r="A334" s="1493" t="s">
        <v>2191</v>
      </c>
      <c r="B334" s="1271" t="s">
        <v>2192</v>
      </c>
      <c r="C334" s="168">
        <v>0</v>
      </c>
      <c r="D334" s="1261">
        <v>0</v>
      </c>
      <c r="E334" s="168">
        <v>5</v>
      </c>
      <c r="F334" s="1261">
        <v>5.2800000000000011</v>
      </c>
      <c r="G334" s="171">
        <v>5</v>
      </c>
      <c r="H334" s="172">
        <v>5.2800000000000011</v>
      </c>
    </row>
    <row r="335" spans="1:8" ht="20.100000000000001" customHeight="1" thickTop="1" thickBot="1">
      <c r="A335" s="1493" t="s">
        <v>2193</v>
      </c>
      <c r="B335" s="1271" t="s">
        <v>2194</v>
      </c>
      <c r="C335" s="168">
        <v>0</v>
      </c>
      <c r="D335" s="1261">
        <v>0</v>
      </c>
      <c r="E335" s="168">
        <v>6</v>
      </c>
      <c r="F335" s="1261">
        <v>15.839999999999998</v>
      </c>
      <c r="G335" s="171">
        <v>6</v>
      </c>
      <c r="H335" s="172">
        <v>15.839999999999998</v>
      </c>
    </row>
    <row r="336" spans="1:8" ht="20.100000000000001" customHeight="1" thickTop="1" thickBot="1">
      <c r="A336" s="1493" t="s">
        <v>2195</v>
      </c>
      <c r="B336" s="1271" t="s">
        <v>2196</v>
      </c>
      <c r="C336" s="168">
        <v>0</v>
      </c>
      <c r="D336" s="1261">
        <v>0</v>
      </c>
      <c r="E336" s="168">
        <v>37</v>
      </c>
      <c r="F336" s="1261">
        <v>42.240000000000009</v>
      </c>
      <c r="G336" s="171">
        <v>37</v>
      </c>
      <c r="H336" s="172">
        <v>42.240000000000009</v>
      </c>
    </row>
    <row r="337" spans="1:8" ht="20.100000000000001" customHeight="1" thickTop="1" thickBot="1">
      <c r="A337" s="1493" t="s">
        <v>2197</v>
      </c>
      <c r="B337" s="1271" t="s">
        <v>2198</v>
      </c>
      <c r="C337" s="168">
        <v>0</v>
      </c>
      <c r="D337" s="1261">
        <v>0</v>
      </c>
      <c r="E337" s="168">
        <v>18</v>
      </c>
      <c r="F337" s="1261">
        <v>26.4</v>
      </c>
      <c r="G337" s="171">
        <v>18</v>
      </c>
      <c r="H337" s="172">
        <v>26.4</v>
      </c>
    </row>
    <row r="338" spans="1:8" ht="20.100000000000001" customHeight="1" thickTop="1" thickBot="1">
      <c r="A338" s="1493" t="s">
        <v>2199</v>
      </c>
      <c r="B338" s="1271" t="s">
        <v>2200</v>
      </c>
      <c r="C338" s="168">
        <v>0</v>
      </c>
      <c r="D338" s="1261">
        <v>0</v>
      </c>
      <c r="E338" s="168">
        <v>43</v>
      </c>
      <c r="F338" s="1261">
        <v>87.11999999999999</v>
      </c>
      <c r="G338" s="171">
        <v>43</v>
      </c>
      <c r="H338" s="172">
        <v>87.11999999999999</v>
      </c>
    </row>
    <row r="339" spans="1:8" ht="20.100000000000001" customHeight="1" thickTop="1" thickBot="1">
      <c r="A339" s="1493" t="s">
        <v>2201</v>
      </c>
      <c r="B339" s="1271" t="s">
        <v>2202</v>
      </c>
      <c r="C339" s="168">
        <v>0</v>
      </c>
      <c r="D339" s="1261">
        <v>0</v>
      </c>
      <c r="E339" s="168">
        <v>0</v>
      </c>
      <c r="F339" s="1261">
        <v>1</v>
      </c>
      <c r="G339" s="171">
        <v>0</v>
      </c>
      <c r="H339" s="172">
        <v>1</v>
      </c>
    </row>
    <row r="340" spans="1:8" ht="20.100000000000001" customHeight="1" thickTop="1" thickBot="1">
      <c r="A340" s="1493" t="s">
        <v>2203</v>
      </c>
      <c r="B340" s="1271" t="s">
        <v>2204</v>
      </c>
      <c r="C340" s="168">
        <v>0</v>
      </c>
      <c r="D340" s="1261">
        <v>0</v>
      </c>
      <c r="E340" s="168">
        <v>6</v>
      </c>
      <c r="F340" s="1261">
        <v>9.2399999999999984</v>
      </c>
      <c r="G340" s="171">
        <v>6</v>
      </c>
      <c r="H340" s="172">
        <v>9.2399999999999984</v>
      </c>
    </row>
    <row r="341" spans="1:8" ht="20.100000000000001" customHeight="1" thickTop="1" thickBot="1">
      <c r="A341" s="1493" t="s">
        <v>2205</v>
      </c>
      <c r="B341" s="1271" t="s">
        <v>2206</v>
      </c>
      <c r="C341" s="168">
        <v>0</v>
      </c>
      <c r="D341" s="1261">
        <v>0</v>
      </c>
      <c r="E341" s="168">
        <v>76</v>
      </c>
      <c r="F341" s="1261">
        <v>139.91999999999999</v>
      </c>
      <c r="G341" s="171">
        <v>76</v>
      </c>
      <c r="H341" s="172">
        <v>139.91999999999999</v>
      </c>
    </row>
    <row r="342" spans="1:8" ht="20.100000000000001" customHeight="1" thickTop="1" thickBot="1">
      <c r="A342" s="1493" t="s">
        <v>2207</v>
      </c>
      <c r="B342" s="1271" t="s">
        <v>2208</v>
      </c>
      <c r="C342" s="168">
        <v>0</v>
      </c>
      <c r="D342" s="1261">
        <v>0</v>
      </c>
      <c r="E342" s="168">
        <v>14</v>
      </c>
      <c r="F342" s="1261">
        <v>6.6</v>
      </c>
      <c r="G342" s="171">
        <v>14</v>
      </c>
      <c r="H342" s="172">
        <v>6.6</v>
      </c>
    </row>
    <row r="343" spans="1:8" ht="20.100000000000001" customHeight="1" thickTop="1" thickBot="1">
      <c r="A343" s="1493" t="s">
        <v>2209</v>
      </c>
      <c r="B343" s="1271" t="s">
        <v>2210</v>
      </c>
      <c r="C343" s="168">
        <v>0</v>
      </c>
      <c r="D343" s="1261">
        <v>0</v>
      </c>
      <c r="E343" s="168">
        <v>1</v>
      </c>
      <c r="F343" s="1261">
        <v>1.3200000000000003</v>
      </c>
      <c r="G343" s="171">
        <v>1</v>
      </c>
      <c r="H343" s="172">
        <v>1.3200000000000003</v>
      </c>
    </row>
    <row r="344" spans="1:8" ht="20.100000000000001" customHeight="1" thickTop="1" thickBot="1">
      <c r="A344" s="1493" t="s">
        <v>2211</v>
      </c>
      <c r="B344" s="1271" t="s">
        <v>2212</v>
      </c>
      <c r="C344" s="168">
        <v>0</v>
      </c>
      <c r="D344" s="1261">
        <v>0</v>
      </c>
      <c r="E344" s="168">
        <v>12</v>
      </c>
      <c r="F344" s="1261">
        <v>23.76</v>
      </c>
      <c r="G344" s="171">
        <v>12</v>
      </c>
      <c r="H344" s="172">
        <v>23.76</v>
      </c>
    </row>
    <row r="345" spans="1:8" ht="20.100000000000001" customHeight="1" thickTop="1" thickBot="1">
      <c r="A345" s="1493" t="s">
        <v>2213</v>
      </c>
      <c r="B345" s="1271" t="s">
        <v>2214</v>
      </c>
      <c r="C345" s="168">
        <v>0</v>
      </c>
      <c r="D345" s="1261">
        <v>0</v>
      </c>
      <c r="E345" s="168">
        <v>0</v>
      </c>
      <c r="F345" s="1261">
        <v>1</v>
      </c>
      <c r="G345" s="171">
        <v>0</v>
      </c>
      <c r="H345" s="172">
        <v>1</v>
      </c>
    </row>
    <row r="346" spans="1:8" ht="20.100000000000001" customHeight="1" thickTop="1" thickBot="1">
      <c r="A346" s="1493" t="s">
        <v>2215</v>
      </c>
      <c r="B346" s="1271" t="s">
        <v>2216</v>
      </c>
      <c r="C346" s="168">
        <v>0</v>
      </c>
      <c r="D346" s="1261">
        <v>0</v>
      </c>
      <c r="E346" s="168">
        <v>2</v>
      </c>
      <c r="F346" s="1261">
        <v>1</v>
      </c>
      <c r="G346" s="171">
        <v>2</v>
      </c>
      <c r="H346" s="172">
        <v>1</v>
      </c>
    </row>
    <row r="347" spans="1:8" ht="20.100000000000001" customHeight="1" thickTop="1" thickBot="1">
      <c r="A347" s="1493" t="s">
        <v>2217</v>
      </c>
      <c r="B347" s="1271" t="s">
        <v>2218</v>
      </c>
      <c r="C347" s="168">
        <v>0</v>
      </c>
      <c r="D347" s="1261">
        <v>1.3200000000000003</v>
      </c>
      <c r="E347" s="168">
        <v>100</v>
      </c>
      <c r="F347" s="1261">
        <v>89.759999999999991</v>
      </c>
      <c r="G347" s="171">
        <v>100</v>
      </c>
      <c r="H347" s="172">
        <v>91.079999999999984</v>
      </c>
    </row>
    <row r="348" spans="1:8" ht="20.100000000000001" customHeight="1" thickTop="1" thickBot="1">
      <c r="A348" s="1493" t="s">
        <v>2219</v>
      </c>
      <c r="B348" s="1271" t="s">
        <v>2220</v>
      </c>
      <c r="C348" s="168">
        <v>0</v>
      </c>
      <c r="D348" s="1261">
        <v>2.6400000000000006</v>
      </c>
      <c r="E348" s="168">
        <v>61</v>
      </c>
      <c r="F348" s="1261">
        <v>106.91999999999999</v>
      </c>
      <c r="G348" s="171">
        <v>61</v>
      </c>
      <c r="H348" s="172">
        <v>109.55999999999999</v>
      </c>
    </row>
    <row r="349" spans="1:8" ht="20.100000000000001" customHeight="1" thickTop="1" thickBot="1">
      <c r="A349" s="1493" t="s">
        <v>2221</v>
      </c>
      <c r="B349" s="1271" t="s">
        <v>2222</v>
      </c>
      <c r="C349" s="168">
        <v>276</v>
      </c>
      <c r="D349" s="1261">
        <v>585</v>
      </c>
      <c r="E349" s="168">
        <v>892</v>
      </c>
      <c r="F349" s="1261">
        <v>1248.7199999999998</v>
      </c>
      <c r="G349" s="171">
        <v>1168</v>
      </c>
      <c r="H349" s="172">
        <v>1833.7199999999998</v>
      </c>
    </row>
    <row r="350" spans="1:8" ht="20.100000000000001" customHeight="1" thickTop="1" thickBot="1">
      <c r="A350" s="1493" t="s">
        <v>2223</v>
      </c>
      <c r="B350" s="1271" t="s">
        <v>2224</v>
      </c>
      <c r="C350" s="168">
        <v>0</v>
      </c>
      <c r="D350" s="1261">
        <v>0</v>
      </c>
      <c r="E350" s="168">
        <v>0</v>
      </c>
      <c r="F350" s="1261">
        <v>1</v>
      </c>
      <c r="G350" s="171">
        <v>0</v>
      </c>
      <c r="H350" s="172">
        <v>1</v>
      </c>
    </row>
    <row r="351" spans="1:8" ht="20.100000000000001" customHeight="1" thickTop="1" thickBot="1">
      <c r="A351" s="1493" t="s">
        <v>2225</v>
      </c>
      <c r="B351" s="1271" t="s">
        <v>2226</v>
      </c>
      <c r="C351" s="168">
        <v>0</v>
      </c>
      <c r="D351" s="1261">
        <v>0</v>
      </c>
      <c r="E351" s="168">
        <v>0</v>
      </c>
      <c r="F351" s="1261">
        <v>1</v>
      </c>
      <c r="G351" s="171">
        <v>0</v>
      </c>
      <c r="H351" s="172">
        <v>1</v>
      </c>
    </row>
    <row r="352" spans="1:8" ht="20.100000000000001" customHeight="1" thickTop="1" thickBot="1">
      <c r="A352" s="1493" t="s">
        <v>2227</v>
      </c>
      <c r="B352" s="1271" t="s">
        <v>2228</v>
      </c>
      <c r="C352" s="168">
        <v>0</v>
      </c>
      <c r="D352" s="1261">
        <v>0</v>
      </c>
      <c r="E352" s="168">
        <v>40</v>
      </c>
      <c r="F352" s="1261">
        <v>76.559999999999988</v>
      </c>
      <c r="G352" s="171">
        <v>40</v>
      </c>
      <c r="H352" s="172">
        <v>76.559999999999988</v>
      </c>
    </row>
    <row r="353" spans="1:8" ht="20.100000000000001" customHeight="1" thickTop="1" thickBot="1">
      <c r="A353" s="1493" t="s">
        <v>2229</v>
      </c>
      <c r="B353" s="1271" t="s">
        <v>2230</v>
      </c>
      <c r="C353" s="168">
        <v>0</v>
      </c>
      <c r="D353" s="1261">
        <v>0</v>
      </c>
      <c r="E353" s="168">
        <v>3</v>
      </c>
      <c r="F353" s="1261">
        <v>18.479999999999997</v>
      </c>
      <c r="G353" s="171">
        <v>3</v>
      </c>
      <c r="H353" s="172">
        <v>18.479999999999997</v>
      </c>
    </row>
    <row r="354" spans="1:8" ht="20.100000000000001" customHeight="1" thickTop="1" thickBot="1">
      <c r="A354" s="1493" t="s">
        <v>2040</v>
      </c>
      <c r="B354" s="1271" t="s">
        <v>2041</v>
      </c>
      <c r="C354" s="168">
        <v>0</v>
      </c>
      <c r="D354" s="1261">
        <v>0</v>
      </c>
      <c r="E354" s="168">
        <v>1</v>
      </c>
      <c r="F354" s="1261">
        <v>3.9599999999999995</v>
      </c>
      <c r="G354" s="171">
        <v>1</v>
      </c>
      <c r="H354" s="172">
        <v>3.9599999999999995</v>
      </c>
    </row>
    <row r="355" spans="1:8" ht="20.100000000000001" customHeight="1" thickTop="1" thickBot="1">
      <c r="A355" s="1493" t="s">
        <v>1995</v>
      </c>
      <c r="B355" s="1271" t="s">
        <v>1996</v>
      </c>
      <c r="C355" s="168">
        <v>0</v>
      </c>
      <c r="D355" s="1261">
        <v>0</v>
      </c>
      <c r="E355" s="168">
        <v>1</v>
      </c>
      <c r="F355" s="1261">
        <v>6.6</v>
      </c>
      <c r="G355" s="171">
        <v>1</v>
      </c>
      <c r="H355" s="172">
        <v>6.6</v>
      </c>
    </row>
    <row r="356" spans="1:8" ht="20.100000000000001" customHeight="1" thickTop="1" thickBot="1">
      <c r="A356" s="1493" t="s">
        <v>1935</v>
      </c>
      <c r="B356" s="1271" t="s">
        <v>1936</v>
      </c>
      <c r="C356" s="168">
        <v>0</v>
      </c>
      <c r="D356" s="1261">
        <v>0</v>
      </c>
      <c r="E356" s="168">
        <v>2</v>
      </c>
      <c r="F356" s="1261">
        <v>2.6400000000000006</v>
      </c>
      <c r="G356" s="171">
        <v>2</v>
      </c>
      <c r="H356" s="172">
        <v>2.6400000000000006</v>
      </c>
    </row>
    <row r="357" spans="1:8" ht="20.100000000000001" customHeight="1" thickTop="1" thickBot="1">
      <c r="A357" s="1493" t="s">
        <v>1976</v>
      </c>
      <c r="B357" s="1271" t="s">
        <v>2409</v>
      </c>
      <c r="C357" s="168">
        <v>0</v>
      </c>
      <c r="D357" s="1261">
        <v>0</v>
      </c>
      <c r="E357" s="168">
        <v>0</v>
      </c>
      <c r="F357" s="1261">
        <v>1.3200000000000003</v>
      </c>
      <c r="G357" s="171">
        <v>0</v>
      </c>
      <c r="H357" s="172">
        <v>1.3200000000000003</v>
      </c>
    </row>
    <row r="358" spans="1:8" ht="20.100000000000001" customHeight="1" thickTop="1" thickBot="1">
      <c r="A358" s="1493" t="s">
        <v>2082</v>
      </c>
      <c r="B358" s="1271" t="s">
        <v>2083</v>
      </c>
      <c r="C358" s="168">
        <v>0</v>
      </c>
      <c r="D358" s="1261">
        <v>0</v>
      </c>
      <c r="E358" s="168">
        <v>2</v>
      </c>
      <c r="F358" s="1261">
        <v>9.2399999999999984</v>
      </c>
      <c r="G358" s="171">
        <v>2</v>
      </c>
      <c r="H358" s="172">
        <v>9.2399999999999984</v>
      </c>
    </row>
    <row r="359" spans="1:8" ht="20.100000000000001" customHeight="1" thickTop="1" thickBot="1">
      <c r="A359" s="1493" t="s">
        <v>2231</v>
      </c>
      <c r="B359" s="1271" t="s">
        <v>2232</v>
      </c>
      <c r="C359" s="168">
        <v>0</v>
      </c>
      <c r="D359" s="1261">
        <v>0</v>
      </c>
      <c r="E359" s="168">
        <v>0</v>
      </c>
      <c r="F359" s="1261">
        <v>1.3200000000000003</v>
      </c>
      <c r="G359" s="171">
        <v>0</v>
      </c>
      <c r="H359" s="172">
        <v>1.3200000000000003</v>
      </c>
    </row>
    <row r="360" spans="1:8" ht="20.100000000000001" customHeight="1" thickTop="1" thickBot="1">
      <c r="A360" s="1467" t="s">
        <v>1975</v>
      </c>
      <c r="B360" s="1458" t="s">
        <v>2410</v>
      </c>
      <c r="C360" s="168">
        <v>0</v>
      </c>
      <c r="D360" s="1261">
        <v>0</v>
      </c>
      <c r="E360" s="168">
        <v>0</v>
      </c>
      <c r="F360" s="1261">
        <v>1.3200000000000003</v>
      </c>
      <c r="G360" s="171">
        <v>0</v>
      </c>
      <c r="H360" s="172">
        <v>1.3200000000000003</v>
      </c>
    </row>
    <row r="361" spans="1:8" ht="20.100000000000001" customHeight="1" thickTop="1" thickBot="1">
      <c r="A361" s="1467" t="s">
        <v>1983</v>
      </c>
      <c r="B361" s="1458" t="s">
        <v>1984</v>
      </c>
      <c r="C361" s="168">
        <v>0</v>
      </c>
      <c r="D361" s="1261">
        <v>0</v>
      </c>
      <c r="E361" s="168">
        <v>5</v>
      </c>
      <c r="F361" s="1261">
        <v>5.2800000000000011</v>
      </c>
      <c r="G361" s="171">
        <v>5</v>
      </c>
      <c r="H361" s="172">
        <v>5.2800000000000011</v>
      </c>
    </row>
    <row r="362" spans="1:8" ht="20.100000000000001" customHeight="1" thickTop="1" thickBot="1">
      <c r="A362" s="1467" t="s">
        <v>2233</v>
      </c>
      <c r="B362" s="1458" t="s">
        <v>2234</v>
      </c>
      <c r="C362" s="168">
        <v>0</v>
      </c>
      <c r="D362" s="1261">
        <v>0</v>
      </c>
      <c r="E362" s="168">
        <v>0</v>
      </c>
      <c r="F362" s="1261">
        <v>1.3200000000000003</v>
      </c>
      <c r="G362" s="171">
        <v>0</v>
      </c>
      <c r="H362" s="172">
        <v>1.3200000000000003</v>
      </c>
    </row>
    <row r="363" spans="1:8" ht="20.100000000000001" customHeight="1" thickTop="1" thickBot="1">
      <c r="A363" t="s">
        <v>2235</v>
      </c>
      <c r="B363" s="1458" t="s">
        <v>2236</v>
      </c>
      <c r="C363" s="168">
        <v>0</v>
      </c>
      <c r="D363" s="1261">
        <v>0</v>
      </c>
      <c r="E363" s="168">
        <v>0</v>
      </c>
      <c r="F363" s="1261">
        <v>3.9599999999999995</v>
      </c>
      <c r="G363" s="171">
        <v>0</v>
      </c>
      <c r="H363" s="172">
        <v>3.9599999999999995</v>
      </c>
    </row>
    <row r="364" spans="1:8" ht="20.100000000000001" customHeight="1" thickTop="1" thickBot="1">
      <c r="A364" s="1467" t="s">
        <v>2189</v>
      </c>
      <c r="B364" s="1458" t="s">
        <v>2190</v>
      </c>
      <c r="C364" s="168">
        <v>0</v>
      </c>
      <c r="D364" s="1261">
        <v>0</v>
      </c>
      <c r="E364" s="168">
        <v>1</v>
      </c>
      <c r="F364" s="1261">
        <v>1.3200000000000003</v>
      </c>
      <c r="G364" s="171">
        <v>1</v>
      </c>
      <c r="H364" s="172">
        <v>1.3200000000000003</v>
      </c>
    </row>
    <row r="365" spans="1:8" ht="20.100000000000001" customHeight="1" thickTop="1" thickBot="1">
      <c r="A365" s="205" t="s">
        <v>7421</v>
      </c>
      <c r="B365" s="859" t="s">
        <v>7422</v>
      </c>
      <c r="C365" s="168">
        <v>0</v>
      </c>
      <c r="D365" s="1261">
        <v>0</v>
      </c>
      <c r="E365" s="168">
        <v>2</v>
      </c>
      <c r="F365" s="1261">
        <v>1</v>
      </c>
      <c r="G365" s="171">
        <v>2</v>
      </c>
      <c r="H365" s="172">
        <v>1</v>
      </c>
    </row>
    <row r="366" spans="1:8" ht="20.100000000000001" customHeight="1" thickTop="1" thickBot="1">
      <c r="A366" s="1002" t="s">
        <v>7423</v>
      </c>
      <c r="B366" s="1458" t="s">
        <v>7424</v>
      </c>
      <c r="C366" s="168">
        <v>500</v>
      </c>
      <c r="D366" s="1261"/>
      <c r="E366" s="168">
        <v>17381</v>
      </c>
      <c r="F366" s="1261"/>
      <c r="G366" s="171">
        <v>17881</v>
      </c>
      <c r="H366" s="172"/>
    </row>
    <row r="367" spans="1:8" ht="20.100000000000001" customHeight="1" thickTop="1" thickBot="1">
      <c r="A367" s="1002" t="s">
        <v>7811</v>
      </c>
      <c r="B367" s="1271" t="s">
        <v>7812</v>
      </c>
      <c r="C367" s="168">
        <v>0</v>
      </c>
      <c r="D367" s="1261"/>
      <c r="E367" s="168">
        <v>1</v>
      </c>
      <c r="F367" s="1261"/>
      <c r="G367" s="171">
        <v>1</v>
      </c>
      <c r="H367" s="172"/>
    </row>
    <row r="368" spans="1:8" ht="20.100000000000001" customHeight="1" thickTop="1" thickBot="1">
      <c r="A368" s="1485"/>
      <c r="B368" s="1484"/>
      <c r="C368" s="168">
        <v>0</v>
      </c>
      <c r="D368" s="1261"/>
      <c r="E368" s="168">
        <v>0</v>
      </c>
      <c r="F368" s="1261"/>
      <c r="G368" s="171">
        <v>0</v>
      </c>
      <c r="H368" s="172">
        <v>0</v>
      </c>
    </row>
    <row r="369" spans="1:8" ht="20.100000000000001" customHeight="1" thickTop="1" thickBot="1">
      <c r="A369" s="639" t="s">
        <v>2381</v>
      </c>
      <c r="B369" s="640"/>
      <c r="C369" s="168">
        <v>0</v>
      </c>
      <c r="D369" s="1259">
        <v>0</v>
      </c>
      <c r="E369" s="168">
        <v>0</v>
      </c>
      <c r="F369" s="1259">
        <v>5</v>
      </c>
      <c r="G369" s="171">
        <v>0</v>
      </c>
      <c r="H369" s="638">
        <v>5</v>
      </c>
    </row>
    <row r="370" spans="1:8" ht="20.100000000000001" customHeight="1" thickTop="1" thickBot="1">
      <c r="A370" s="1496" t="s">
        <v>2382</v>
      </c>
      <c r="B370" s="1070"/>
      <c r="C370" s="168">
        <v>0</v>
      </c>
      <c r="D370" s="1259">
        <v>0</v>
      </c>
      <c r="E370" s="168">
        <v>0</v>
      </c>
      <c r="F370" s="1259">
        <v>5</v>
      </c>
      <c r="G370" s="171">
        <v>0</v>
      </c>
      <c r="H370" s="638">
        <v>5</v>
      </c>
    </row>
    <row r="371" spans="1:8" ht="20.100000000000001" customHeight="1" thickTop="1" thickBot="1">
      <c r="A371" s="1497" t="s">
        <v>2398</v>
      </c>
      <c r="B371" s="1498"/>
      <c r="C371" s="168">
        <v>0</v>
      </c>
      <c r="D371" s="1259"/>
      <c r="E371" s="168">
        <v>0</v>
      </c>
      <c r="F371" s="1259"/>
      <c r="G371" s="171">
        <v>0</v>
      </c>
      <c r="H371" s="638"/>
    </row>
    <row r="372" spans="1:8" ht="20.100000000000001" customHeight="1" thickTop="1" thickBot="1">
      <c r="A372" s="1499" t="s">
        <v>1985</v>
      </c>
      <c r="B372" s="1500" t="s">
        <v>2237</v>
      </c>
      <c r="C372" s="168">
        <v>0</v>
      </c>
      <c r="D372" s="1261"/>
      <c r="E372" s="168">
        <v>0</v>
      </c>
      <c r="F372" s="1261">
        <v>1</v>
      </c>
      <c r="G372" s="171">
        <v>0</v>
      </c>
      <c r="H372" s="172">
        <v>1</v>
      </c>
    </row>
    <row r="373" spans="1:8" ht="20.100000000000001" customHeight="1" thickTop="1" thickBot="1">
      <c r="A373" s="1499" t="s">
        <v>1986</v>
      </c>
      <c r="B373" s="1500" t="s">
        <v>2238</v>
      </c>
      <c r="C373" s="168">
        <v>0</v>
      </c>
      <c r="D373" s="1261"/>
      <c r="E373" s="168">
        <v>0</v>
      </c>
      <c r="F373" s="1261">
        <v>1</v>
      </c>
      <c r="G373" s="171">
        <v>0</v>
      </c>
      <c r="H373" s="172">
        <v>1</v>
      </c>
    </row>
    <row r="374" spans="1:8" ht="20.100000000000001" customHeight="1" thickTop="1" thickBot="1">
      <c r="A374" s="1499" t="s">
        <v>1917</v>
      </c>
      <c r="B374" s="1500" t="s">
        <v>2239</v>
      </c>
      <c r="C374" s="168">
        <v>0</v>
      </c>
      <c r="D374" s="1261"/>
      <c r="E374" s="168">
        <v>71</v>
      </c>
      <c r="F374" s="1261">
        <v>1</v>
      </c>
      <c r="G374" s="171">
        <v>71</v>
      </c>
      <c r="H374" s="172">
        <v>1</v>
      </c>
    </row>
    <row r="375" spans="1:8" ht="20.100000000000001" customHeight="1" thickTop="1" thickBot="1">
      <c r="A375" s="1499" t="s">
        <v>2022</v>
      </c>
      <c r="B375" s="1500" t="s">
        <v>2240</v>
      </c>
      <c r="C375" s="168">
        <v>0</v>
      </c>
      <c r="D375" s="1261"/>
      <c r="E375" s="168">
        <v>0</v>
      </c>
      <c r="F375" s="1261">
        <v>1</v>
      </c>
      <c r="G375" s="171">
        <v>0</v>
      </c>
      <c r="H375" s="172">
        <v>1</v>
      </c>
    </row>
    <row r="376" spans="1:8" ht="20.100000000000001" customHeight="1" thickTop="1" thickBot="1">
      <c r="A376" s="1499" t="s">
        <v>2017</v>
      </c>
      <c r="B376" s="1500" t="s">
        <v>2399</v>
      </c>
      <c r="C376" s="168">
        <v>0</v>
      </c>
      <c r="D376" s="1261"/>
      <c r="E376" s="168">
        <v>0</v>
      </c>
      <c r="F376" s="1261">
        <v>1</v>
      </c>
      <c r="G376" s="171">
        <v>0</v>
      </c>
      <c r="H376" s="172">
        <v>1</v>
      </c>
    </row>
    <row r="377" spans="1:8" ht="20.100000000000001" customHeight="1" thickTop="1" thickBot="1">
      <c r="A377" s="165"/>
      <c r="B377" s="1501"/>
      <c r="C377" s="168">
        <v>0</v>
      </c>
      <c r="D377" s="1261"/>
      <c r="E377" s="168">
        <v>0</v>
      </c>
      <c r="F377" s="1261"/>
      <c r="G377" s="171">
        <v>0</v>
      </c>
      <c r="H377" s="172">
        <v>0</v>
      </c>
    </row>
    <row r="378" spans="1:8" ht="20.100000000000001" customHeight="1" thickTop="1" thickBot="1">
      <c r="A378" s="639" t="s">
        <v>2381</v>
      </c>
      <c r="B378" s="1502"/>
      <c r="C378" s="168">
        <v>0</v>
      </c>
      <c r="D378" s="1259"/>
      <c r="E378" s="168">
        <v>0</v>
      </c>
      <c r="F378" s="1259">
        <v>5</v>
      </c>
      <c r="G378" s="171">
        <v>0</v>
      </c>
      <c r="H378" s="638">
        <v>5</v>
      </c>
    </row>
    <row r="379" spans="1:8" ht="20.100000000000001" customHeight="1" thickTop="1" thickBot="1">
      <c r="A379" s="1496" t="s">
        <v>2382</v>
      </c>
      <c r="B379" s="1502"/>
      <c r="C379" s="168">
        <v>0</v>
      </c>
      <c r="D379" s="1259"/>
      <c r="E379" s="168">
        <v>0</v>
      </c>
      <c r="F379" s="1259">
        <v>5</v>
      </c>
      <c r="G379" s="171">
        <v>0</v>
      </c>
      <c r="H379" s="638">
        <v>5</v>
      </c>
    </row>
    <row r="380" spans="1:8" ht="20.100000000000001" customHeight="1" thickTop="1" thickBot="1">
      <c r="A380" s="1503" t="s">
        <v>2400</v>
      </c>
      <c r="B380" s="1504"/>
      <c r="C380" s="168">
        <v>0</v>
      </c>
      <c r="D380" s="1259"/>
      <c r="E380" s="168">
        <v>0</v>
      </c>
      <c r="F380" s="1259"/>
      <c r="G380" s="171">
        <v>0</v>
      </c>
      <c r="H380" s="638"/>
    </row>
    <row r="381" spans="1:8" ht="20.100000000000001" customHeight="1" thickTop="1" thickBot="1">
      <c r="A381" s="1505" t="s">
        <v>2401</v>
      </c>
      <c r="B381" s="1500" t="s">
        <v>2241</v>
      </c>
      <c r="C381" s="168">
        <v>0</v>
      </c>
      <c r="D381" s="1261"/>
      <c r="E381" s="168">
        <v>0</v>
      </c>
      <c r="F381" s="1261">
        <v>1</v>
      </c>
      <c r="G381" s="171">
        <v>0</v>
      </c>
      <c r="H381" s="172">
        <v>1</v>
      </c>
    </row>
    <row r="382" spans="1:8" ht="20.100000000000001" customHeight="1" thickTop="1" thickBot="1">
      <c r="A382" s="1505" t="s">
        <v>2168</v>
      </c>
      <c r="B382" s="1500" t="s">
        <v>2242</v>
      </c>
      <c r="C382" s="168">
        <v>0</v>
      </c>
      <c r="D382" s="1261"/>
      <c r="E382" s="168">
        <v>0</v>
      </c>
      <c r="F382" s="1261">
        <v>1</v>
      </c>
      <c r="G382" s="171">
        <v>0</v>
      </c>
      <c r="H382" s="172">
        <v>1</v>
      </c>
    </row>
    <row r="383" spans="1:8" ht="20.100000000000001" customHeight="1" thickTop="1" thickBot="1">
      <c r="A383" s="1505" t="s">
        <v>2171</v>
      </c>
      <c r="B383" s="1500" t="s">
        <v>2243</v>
      </c>
      <c r="C383" s="168">
        <v>0</v>
      </c>
      <c r="D383" s="1261"/>
      <c r="E383" s="168">
        <v>0</v>
      </c>
      <c r="F383" s="1261">
        <v>1</v>
      </c>
      <c r="G383" s="171">
        <v>0</v>
      </c>
      <c r="H383" s="172">
        <v>1</v>
      </c>
    </row>
    <row r="384" spans="1:8" ht="20.100000000000001" customHeight="1" thickTop="1" thickBot="1">
      <c r="A384" s="858"/>
      <c r="B384" s="1276"/>
      <c r="C384" s="168">
        <v>0</v>
      </c>
      <c r="D384" s="1261"/>
      <c r="E384" s="168">
        <v>0</v>
      </c>
      <c r="F384" s="1261"/>
      <c r="G384" s="171">
        <v>0</v>
      </c>
      <c r="H384" s="172">
        <v>0</v>
      </c>
    </row>
    <row r="385" spans="1:8" ht="20.100000000000001" customHeight="1" thickTop="1" thickBot="1">
      <c r="A385" s="2104" t="s">
        <v>2381</v>
      </c>
      <c r="B385" s="2105"/>
      <c r="C385" s="168">
        <v>93</v>
      </c>
      <c r="D385" s="641">
        <v>88.440000000000012</v>
      </c>
      <c r="E385" s="168">
        <v>1522</v>
      </c>
      <c r="F385" s="641">
        <v>5342.04</v>
      </c>
      <c r="G385" s="171">
        <v>1615</v>
      </c>
      <c r="H385" s="638">
        <v>5430.48</v>
      </c>
    </row>
    <row r="386" spans="1:8" ht="20.100000000000001" customHeight="1" thickTop="1" thickBot="1">
      <c r="A386" s="2104" t="s">
        <v>2382</v>
      </c>
      <c r="B386" s="2105"/>
      <c r="C386" s="168">
        <v>155</v>
      </c>
      <c r="D386" s="1259">
        <v>88.440000000000012</v>
      </c>
      <c r="E386" s="168">
        <v>1712</v>
      </c>
      <c r="F386" s="1259">
        <v>5571.7200000000012</v>
      </c>
      <c r="G386" s="171">
        <v>1867</v>
      </c>
      <c r="H386" s="638">
        <v>5660.1600000000008</v>
      </c>
    </row>
    <row r="387" spans="1:8" ht="20.100000000000001" customHeight="1" thickTop="1" thickBot="1">
      <c r="A387" s="860"/>
      <c r="B387" s="1506" t="s">
        <v>2396</v>
      </c>
      <c r="C387" s="168">
        <v>395</v>
      </c>
      <c r="D387" s="1072">
        <v>1301.0000000000002</v>
      </c>
      <c r="E387" s="168">
        <v>47101</v>
      </c>
      <c r="F387" s="1072">
        <v>105681.83999999998</v>
      </c>
      <c r="G387" s="171">
        <v>47496</v>
      </c>
      <c r="H387" s="638">
        <v>106982.83999999998</v>
      </c>
    </row>
    <row r="388" spans="1:8" ht="20.100000000000001" customHeight="1" thickTop="1" thickBot="1">
      <c r="A388" s="857" t="s">
        <v>2341</v>
      </c>
      <c r="B388" s="1462" t="s">
        <v>2342</v>
      </c>
      <c r="C388" s="168">
        <v>0</v>
      </c>
      <c r="D388" s="1260">
        <v>9.2399999999999984</v>
      </c>
      <c r="E388" s="168">
        <v>0</v>
      </c>
      <c r="F388" s="173">
        <v>512.16</v>
      </c>
      <c r="G388" s="171">
        <v>0</v>
      </c>
      <c r="H388" s="172">
        <v>521.4</v>
      </c>
    </row>
    <row r="389" spans="1:8" ht="20.100000000000001" customHeight="1" thickTop="1" thickBot="1">
      <c r="A389" s="861" t="s">
        <v>2343</v>
      </c>
      <c r="B389" s="1283" t="s">
        <v>2344</v>
      </c>
      <c r="C389" s="168">
        <v>25</v>
      </c>
      <c r="D389" s="1260">
        <v>98</v>
      </c>
      <c r="E389" s="168">
        <v>3607</v>
      </c>
      <c r="F389" s="173">
        <v>7963.5599999999995</v>
      </c>
      <c r="G389" s="171">
        <v>3632</v>
      </c>
      <c r="H389" s="172">
        <v>8061.5599999999995</v>
      </c>
    </row>
    <row r="390" spans="1:8" ht="20.100000000000001" customHeight="1" thickTop="1" thickBot="1">
      <c r="A390" s="861" t="s">
        <v>2345</v>
      </c>
      <c r="B390" s="1462" t="s">
        <v>2346</v>
      </c>
      <c r="C390" s="168">
        <v>25</v>
      </c>
      <c r="D390" s="1260">
        <v>98</v>
      </c>
      <c r="E390" s="168">
        <v>3605</v>
      </c>
      <c r="F390" s="173">
        <v>8157.6</v>
      </c>
      <c r="G390" s="171">
        <v>3630</v>
      </c>
      <c r="H390" s="172">
        <v>8255.6</v>
      </c>
    </row>
    <row r="391" spans="1:8" ht="20.100000000000001" customHeight="1" thickTop="1" thickBot="1">
      <c r="A391" s="861" t="s">
        <v>2347</v>
      </c>
      <c r="B391" s="1462" t="s">
        <v>2348</v>
      </c>
      <c r="C391" s="168">
        <v>34</v>
      </c>
      <c r="D391" s="1260">
        <v>84.480000000000018</v>
      </c>
      <c r="E391" s="168">
        <v>3660</v>
      </c>
      <c r="F391" s="173">
        <v>8166.84</v>
      </c>
      <c r="G391" s="171">
        <v>3694</v>
      </c>
      <c r="H391" s="172">
        <v>8251.32</v>
      </c>
    </row>
    <row r="392" spans="1:8" ht="20.100000000000001" customHeight="1" thickTop="1" thickBot="1">
      <c r="A392" s="861" t="s">
        <v>2349</v>
      </c>
      <c r="B392" s="1462" t="s">
        <v>2350</v>
      </c>
      <c r="C392" s="168">
        <v>0</v>
      </c>
      <c r="D392" s="1260">
        <v>9.2399999999999984</v>
      </c>
      <c r="E392" s="168">
        <v>0</v>
      </c>
      <c r="F392" s="173">
        <v>495</v>
      </c>
      <c r="G392" s="171">
        <v>0</v>
      </c>
      <c r="H392" s="172">
        <v>504.24</v>
      </c>
    </row>
    <row r="393" spans="1:8" ht="20.100000000000001" customHeight="1" thickTop="1" thickBot="1">
      <c r="A393" s="861" t="s">
        <v>2351</v>
      </c>
      <c r="B393" s="1462" t="s">
        <v>2352</v>
      </c>
      <c r="C393" s="168">
        <v>0</v>
      </c>
      <c r="D393" s="1260">
        <v>0</v>
      </c>
      <c r="E393" s="168">
        <v>0</v>
      </c>
      <c r="F393" s="173">
        <v>102.96</v>
      </c>
      <c r="G393" s="171">
        <v>0</v>
      </c>
      <c r="H393" s="172">
        <v>102.96</v>
      </c>
    </row>
    <row r="394" spans="1:8" ht="20.100000000000001" customHeight="1" thickTop="1" thickBot="1">
      <c r="A394" s="861" t="s">
        <v>2353</v>
      </c>
      <c r="B394" s="1462" t="s">
        <v>2354</v>
      </c>
      <c r="C394" s="168">
        <v>25</v>
      </c>
      <c r="D394" s="1260">
        <v>87.11999999999999</v>
      </c>
      <c r="E394" s="168">
        <v>3606</v>
      </c>
      <c r="F394" s="173">
        <v>7599.2400000000007</v>
      </c>
      <c r="G394" s="171">
        <v>3631</v>
      </c>
      <c r="H394" s="172">
        <v>7686.3600000000006</v>
      </c>
    </row>
    <row r="395" spans="1:8" ht="20.100000000000001" customHeight="1" thickTop="1" thickBot="1">
      <c r="A395" s="861" t="s">
        <v>2355</v>
      </c>
      <c r="B395" s="1462" t="s">
        <v>2356</v>
      </c>
      <c r="C395" s="168">
        <v>25</v>
      </c>
      <c r="D395" s="1260">
        <v>97.68</v>
      </c>
      <c r="E395" s="168">
        <v>3606</v>
      </c>
      <c r="F395" s="173">
        <v>8166.84</v>
      </c>
      <c r="G395" s="171">
        <v>3631</v>
      </c>
      <c r="H395" s="172">
        <v>8264.52</v>
      </c>
    </row>
    <row r="396" spans="1:8" ht="20.100000000000001" customHeight="1" thickTop="1" thickBot="1">
      <c r="A396" s="861" t="s">
        <v>2357</v>
      </c>
      <c r="B396" s="1097" t="s">
        <v>2358</v>
      </c>
      <c r="C396" s="168">
        <v>0</v>
      </c>
      <c r="D396" s="1260">
        <v>18.479999999999997</v>
      </c>
      <c r="E396" s="168">
        <v>0</v>
      </c>
      <c r="F396" s="173">
        <v>501.6</v>
      </c>
      <c r="G396" s="171">
        <v>0</v>
      </c>
      <c r="H396" s="172">
        <v>520.08000000000004</v>
      </c>
    </row>
    <row r="397" spans="1:8" ht="20.100000000000001" customHeight="1" thickTop="1" thickBot="1">
      <c r="A397" s="861" t="s">
        <v>1583</v>
      </c>
      <c r="B397" s="1462" t="s">
        <v>2359</v>
      </c>
      <c r="C397" s="168">
        <v>26</v>
      </c>
      <c r="D397" s="1260">
        <v>128.04</v>
      </c>
      <c r="E397" s="168">
        <v>3611</v>
      </c>
      <c r="F397" s="173">
        <v>8178.7200000000012</v>
      </c>
      <c r="G397" s="171">
        <v>3637</v>
      </c>
      <c r="H397" s="172">
        <v>8306.760000000002</v>
      </c>
    </row>
    <row r="398" spans="1:8" ht="20.100000000000001" customHeight="1" thickTop="1" thickBot="1">
      <c r="A398" s="861" t="s">
        <v>2360</v>
      </c>
      <c r="B398" s="1462" t="s">
        <v>2361</v>
      </c>
      <c r="C398" s="168">
        <v>25</v>
      </c>
      <c r="D398" s="1260">
        <v>97.68</v>
      </c>
      <c r="E398" s="168">
        <v>3609</v>
      </c>
      <c r="F398" s="173">
        <v>8948.2799999999988</v>
      </c>
      <c r="G398" s="171">
        <v>3634</v>
      </c>
      <c r="H398" s="172">
        <v>9045.9599999999991</v>
      </c>
    </row>
    <row r="399" spans="1:8" ht="20.100000000000001" customHeight="1" thickTop="1" thickBot="1">
      <c r="A399" s="857" t="s">
        <v>2362</v>
      </c>
      <c r="B399" s="1462" t="s">
        <v>2363</v>
      </c>
      <c r="C399" s="168">
        <v>0</v>
      </c>
      <c r="D399" s="1260">
        <v>0</v>
      </c>
      <c r="E399" s="168">
        <v>0</v>
      </c>
      <c r="F399" s="173">
        <v>102.96</v>
      </c>
      <c r="G399" s="171">
        <v>0</v>
      </c>
      <c r="H399" s="172">
        <v>102.96</v>
      </c>
    </row>
    <row r="400" spans="1:8" ht="20.100000000000001" customHeight="1" thickTop="1" thickBot="1">
      <c r="A400" s="861" t="s">
        <v>2364</v>
      </c>
      <c r="B400" s="1462" t="s">
        <v>2365</v>
      </c>
      <c r="C400" s="168">
        <v>0</v>
      </c>
      <c r="D400" s="1260">
        <v>9.2399999999999984</v>
      </c>
      <c r="E400" s="168">
        <v>0</v>
      </c>
      <c r="F400" s="173">
        <v>495</v>
      </c>
      <c r="G400" s="171">
        <v>0</v>
      </c>
      <c r="H400" s="172">
        <v>504.24</v>
      </c>
    </row>
    <row r="401" spans="1:8" ht="20.100000000000001" customHeight="1" thickTop="1" thickBot="1">
      <c r="A401" s="861" t="s">
        <v>2366</v>
      </c>
      <c r="B401" s="1462" t="s">
        <v>2367</v>
      </c>
      <c r="C401" s="168">
        <v>25</v>
      </c>
      <c r="D401" s="1260">
        <v>97.68</v>
      </c>
      <c r="E401" s="168">
        <v>3605</v>
      </c>
      <c r="F401" s="173">
        <v>8164.2</v>
      </c>
      <c r="G401" s="171">
        <v>3630</v>
      </c>
      <c r="H401" s="172">
        <v>8261.8799999999992</v>
      </c>
    </row>
    <row r="402" spans="1:8" ht="20.100000000000001" customHeight="1" thickTop="1" thickBot="1">
      <c r="A402" s="861" t="s">
        <v>2368</v>
      </c>
      <c r="B402" s="1462" t="s">
        <v>2369</v>
      </c>
      <c r="C402" s="168">
        <v>80</v>
      </c>
      <c r="D402" s="1260">
        <v>98</v>
      </c>
      <c r="E402" s="168">
        <v>3766</v>
      </c>
      <c r="F402" s="173">
        <v>8161.5599999999995</v>
      </c>
      <c r="G402" s="171">
        <v>3846</v>
      </c>
      <c r="H402" s="172">
        <v>8259.56</v>
      </c>
    </row>
    <row r="403" spans="1:8" ht="20.100000000000001" customHeight="1" thickTop="1" thickBot="1">
      <c r="A403" s="861" t="s">
        <v>2370</v>
      </c>
      <c r="B403" s="1462" t="s">
        <v>2371</v>
      </c>
      <c r="C403" s="168">
        <v>25</v>
      </c>
      <c r="D403" s="1260">
        <v>97.68</v>
      </c>
      <c r="E403" s="168">
        <v>3608</v>
      </c>
      <c r="F403" s="173">
        <v>8110.079999999999</v>
      </c>
      <c r="G403" s="171">
        <v>3633</v>
      </c>
      <c r="H403" s="172">
        <v>8207.7599999999984</v>
      </c>
    </row>
    <row r="404" spans="1:8" ht="20.100000000000001" customHeight="1" thickTop="1" thickBot="1">
      <c r="A404" s="861" t="s">
        <v>2372</v>
      </c>
      <c r="B404" s="1462" t="s">
        <v>2373</v>
      </c>
      <c r="C404" s="168">
        <v>25</v>
      </c>
      <c r="D404" s="1260">
        <v>83</v>
      </c>
      <c r="E404" s="168">
        <v>3606</v>
      </c>
      <c r="F404" s="173">
        <v>7641.48</v>
      </c>
      <c r="G404" s="171">
        <v>3631</v>
      </c>
      <c r="H404" s="172">
        <v>7724.48</v>
      </c>
    </row>
    <row r="405" spans="1:8" ht="20.100000000000001" customHeight="1" thickTop="1" thickBot="1">
      <c r="A405" s="1507" t="s">
        <v>2374</v>
      </c>
      <c r="B405" s="1508" t="s">
        <v>2375</v>
      </c>
      <c r="C405" s="168">
        <v>25</v>
      </c>
      <c r="D405" s="1260">
        <v>93.719999999999985</v>
      </c>
      <c r="E405" s="168">
        <v>3606</v>
      </c>
      <c r="F405" s="1260">
        <v>7212.48</v>
      </c>
      <c r="G405" s="171">
        <v>3631</v>
      </c>
      <c r="H405" s="172">
        <v>7306.2</v>
      </c>
    </row>
    <row r="406" spans="1:8" ht="20.100000000000001" customHeight="1" thickTop="1" thickBot="1">
      <c r="A406" s="1507" t="s">
        <v>2376</v>
      </c>
      <c r="B406" s="1108" t="s">
        <v>2377</v>
      </c>
      <c r="C406" s="168">
        <v>30</v>
      </c>
      <c r="D406" s="1509">
        <v>93.719999999999985</v>
      </c>
      <c r="E406" s="168">
        <v>3606</v>
      </c>
      <c r="F406" s="1509">
        <v>7001.2799999999988</v>
      </c>
      <c r="G406" s="171">
        <v>3636</v>
      </c>
      <c r="H406" s="172">
        <v>7094.9999999999991</v>
      </c>
    </row>
    <row r="407" spans="1:8" ht="20.100000000000001" customHeight="1" thickTop="1" thickBot="1">
      <c r="A407" s="862"/>
      <c r="B407" s="1510"/>
      <c r="C407" s="168">
        <v>0</v>
      </c>
      <c r="D407" s="173"/>
      <c r="E407" s="168">
        <v>0</v>
      </c>
      <c r="F407" s="173"/>
      <c r="G407" s="171">
        <v>0</v>
      </c>
      <c r="H407" s="172">
        <v>0</v>
      </c>
    </row>
    <row r="408" spans="1:8" ht="20.100000000000001" customHeight="1" thickTop="1" thickBot="1">
      <c r="A408" s="2125" t="s">
        <v>2381</v>
      </c>
      <c r="B408" s="2125"/>
      <c r="C408" s="168">
        <v>9815</v>
      </c>
      <c r="D408" s="1259">
        <v>20174.880000000005</v>
      </c>
      <c r="E408" s="168">
        <v>2999</v>
      </c>
      <c r="F408" s="1259">
        <v>6287.1600000000008</v>
      </c>
      <c r="G408" s="171">
        <v>12814</v>
      </c>
      <c r="H408" s="638">
        <v>26462.040000000005</v>
      </c>
    </row>
    <row r="409" spans="1:8" ht="20.100000000000001" customHeight="1" thickTop="1" thickBot="1">
      <c r="A409" s="2125" t="s">
        <v>2382</v>
      </c>
      <c r="B409" s="2125"/>
      <c r="C409" s="168">
        <v>11886</v>
      </c>
      <c r="D409" s="1259">
        <v>22484</v>
      </c>
      <c r="E409" s="168">
        <v>11628</v>
      </c>
      <c r="F409" s="1259">
        <v>19580.880000000005</v>
      </c>
      <c r="G409" s="171">
        <v>23514</v>
      </c>
      <c r="H409" s="638">
        <v>42064.880000000005</v>
      </c>
    </row>
    <row r="410" spans="1:8" ht="20.100000000000001" customHeight="1" thickTop="1" thickBot="1">
      <c r="A410" s="863"/>
      <c r="B410" s="1511" t="s">
        <v>2245</v>
      </c>
      <c r="C410" s="168">
        <v>43824</v>
      </c>
      <c r="D410" s="1072">
        <v>85491.160000000018</v>
      </c>
      <c r="E410" s="168">
        <v>21325</v>
      </c>
      <c r="F410" s="1072">
        <v>27424.040000000005</v>
      </c>
      <c r="G410" s="171">
        <v>65149</v>
      </c>
      <c r="H410" s="638">
        <v>112915.20000000003</v>
      </c>
    </row>
    <row r="411" spans="1:8" ht="20.100000000000001" customHeight="1" thickTop="1" thickBot="1">
      <c r="A411" s="864" t="s">
        <v>1579</v>
      </c>
      <c r="B411" s="1460" t="s">
        <v>1580</v>
      </c>
      <c r="C411" s="168">
        <v>11886</v>
      </c>
      <c r="D411" s="1258">
        <v>19872.599999999999</v>
      </c>
      <c r="E411" s="168">
        <v>11628</v>
      </c>
      <c r="F411" s="1258">
        <v>17218.080000000002</v>
      </c>
      <c r="G411" s="171">
        <v>23514</v>
      </c>
      <c r="H411" s="638">
        <v>37090.68</v>
      </c>
    </row>
    <row r="412" spans="1:8" ht="20.100000000000001" customHeight="1" thickTop="1" thickBot="1">
      <c r="A412" s="857" t="s">
        <v>2246</v>
      </c>
      <c r="B412" s="1279" t="s">
        <v>2247</v>
      </c>
      <c r="C412" s="168">
        <v>1731</v>
      </c>
      <c r="D412" s="1512">
        <v>3993</v>
      </c>
      <c r="E412" s="168">
        <v>668</v>
      </c>
      <c r="F412" s="1512">
        <v>459.35999999999996</v>
      </c>
      <c r="G412" s="171">
        <v>2399</v>
      </c>
      <c r="H412" s="172">
        <v>4452.3599999999997</v>
      </c>
    </row>
    <row r="413" spans="1:8" ht="20.100000000000001" customHeight="1" thickTop="1" thickBot="1">
      <c r="A413" s="852" t="s">
        <v>2248</v>
      </c>
      <c r="B413" s="1271" t="s">
        <v>2249</v>
      </c>
      <c r="C413" s="168">
        <v>840</v>
      </c>
      <c r="D413" s="1261">
        <v>1492.9199999999998</v>
      </c>
      <c r="E413" s="168">
        <v>300</v>
      </c>
      <c r="F413" s="1261">
        <v>508.2</v>
      </c>
      <c r="G413" s="171">
        <v>1140</v>
      </c>
      <c r="H413" s="172">
        <v>2001.12</v>
      </c>
    </row>
    <row r="414" spans="1:8" ht="20.100000000000001" customHeight="1" thickTop="1" thickBot="1">
      <c r="A414" s="861" t="s">
        <v>2252</v>
      </c>
      <c r="B414" s="1283" t="s">
        <v>2253</v>
      </c>
      <c r="C414" s="168">
        <v>377</v>
      </c>
      <c r="D414" s="1512">
        <v>696</v>
      </c>
      <c r="E414" s="168">
        <v>0</v>
      </c>
      <c r="F414" s="1512">
        <v>2.6400000000000006</v>
      </c>
      <c r="G414" s="171">
        <v>377</v>
      </c>
      <c r="H414" s="172">
        <v>698.64</v>
      </c>
    </row>
    <row r="415" spans="1:8" ht="20.100000000000001" customHeight="1" thickTop="1" thickBot="1">
      <c r="A415" s="849" t="s">
        <v>2254</v>
      </c>
      <c r="B415" s="1103" t="s">
        <v>2255</v>
      </c>
      <c r="C415" s="168">
        <v>409</v>
      </c>
      <c r="D415" s="1261">
        <v>880.44</v>
      </c>
      <c r="E415" s="168">
        <v>55</v>
      </c>
      <c r="F415" s="1261">
        <v>141.23999999999998</v>
      </c>
      <c r="G415" s="171">
        <v>464</v>
      </c>
      <c r="H415" s="172">
        <v>1021.6800000000001</v>
      </c>
    </row>
    <row r="416" spans="1:8" ht="20.100000000000001" customHeight="1" thickTop="1" thickBot="1">
      <c r="A416" s="849" t="s">
        <v>2256</v>
      </c>
      <c r="B416" s="1103" t="s">
        <v>2257</v>
      </c>
      <c r="C416" s="168">
        <v>64</v>
      </c>
      <c r="D416" s="1261">
        <v>81.84</v>
      </c>
      <c r="E416" s="168">
        <v>13</v>
      </c>
      <c r="F416" s="1261">
        <v>18.479999999999997</v>
      </c>
      <c r="G416" s="171">
        <v>77</v>
      </c>
      <c r="H416" s="172">
        <v>100.32</v>
      </c>
    </row>
    <row r="417" spans="1:8" ht="20.100000000000001" customHeight="1" thickTop="1" thickBot="1">
      <c r="A417" s="865" t="s">
        <v>2394</v>
      </c>
      <c r="B417" s="1490" t="s">
        <v>2395</v>
      </c>
      <c r="C417" s="168">
        <v>0</v>
      </c>
      <c r="D417" s="1285">
        <v>0</v>
      </c>
      <c r="E417" s="168">
        <v>0</v>
      </c>
      <c r="F417" s="1285">
        <v>1</v>
      </c>
      <c r="G417" s="171">
        <v>0</v>
      </c>
      <c r="H417" s="202">
        <v>1</v>
      </c>
    </row>
    <row r="418" spans="1:8" ht="20.100000000000001" customHeight="1" thickTop="1" thickBot="1">
      <c r="A418" s="852" t="s">
        <v>2260</v>
      </c>
      <c r="B418" s="1271" t="s">
        <v>2261</v>
      </c>
      <c r="C418" s="168">
        <v>283</v>
      </c>
      <c r="D418" s="1261">
        <v>501.6</v>
      </c>
      <c r="E418" s="168">
        <v>15</v>
      </c>
      <c r="F418" s="1261">
        <v>29.040000000000003</v>
      </c>
      <c r="G418" s="171">
        <v>298</v>
      </c>
      <c r="H418" s="172">
        <v>530.64</v>
      </c>
    </row>
    <row r="419" spans="1:8" ht="20.100000000000001" customHeight="1" thickTop="1" thickBot="1">
      <c r="A419" s="852" t="s">
        <v>2263</v>
      </c>
      <c r="B419" s="1271" t="s">
        <v>2264</v>
      </c>
      <c r="C419" s="168">
        <v>399</v>
      </c>
      <c r="D419" s="1261">
        <v>802.56</v>
      </c>
      <c r="E419" s="168">
        <v>36</v>
      </c>
      <c r="F419" s="1261">
        <v>51.48</v>
      </c>
      <c r="G419" s="171">
        <v>435</v>
      </c>
      <c r="H419" s="172">
        <v>854.04</v>
      </c>
    </row>
    <row r="420" spans="1:8" ht="20.100000000000001" customHeight="1" thickTop="1" thickBot="1">
      <c r="A420" s="162" t="s">
        <v>2265</v>
      </c>
      <c r="B420" s="1271" t="s">
        <v>2266</v>
      </c>
      <c r="C420" s="168">
        <v>285</v>
      </c>
      <c r="D420" s="1513">
        <v>374.87999999999994</v>
      </c>
      <c r="E420" s="168">
        <v>428</v>
      </c>
      <c r="F420" s="1261">
        <v>172.92</v>
      </c>
      <c r="G420" s="171">
        <v>713</v>
      </c>
      <c r="H420" s="172">
        <v>547.79999999999995</v>
      </c>
    </row>
    <row r="421" spans="1:8" ht="20.100000000000001" customHeight="1" thickTop="1" thickBot="1">
      <c r="A421" s="852" t="s">
        <v>2267</v>
      </c>
      <c r="B421" s="1271" t="s">
        <v>2268</v>
      </c>
      <c r="C421" s="168">
        <v>308</v>
      </c>
      <c r="D421" s="1261">
        <v>377.52000000000004</v>
      </c>
      <c r="E421" s="168">
        <v>667</v>
      </c>
      <c r="F421" s="1261">
        <v>455.4</v>
      </c>
      <c r="G421" s="171">
        <v>975</v>
      </c>
      <c r="H421" s="172">
        <v>832.92000000000007</v>
      </c>
    </row>
    <row r="422" spans="1:8" ht="20.100000000000001" customHeight="1" thickTop="1" thickBot="1">
      <c r="A422" s="852" t="s">
        <v>2271</v>
      </c>
      <c r="B422" s="1271" t="s">
        <v>2272</v>
      </c>
      <c r="C422" s="168">
        <v>428</v>
      </c>
      <c r="D422" s="1261">
        <v>475.2</v>
      </c>
      <c r="E422" s="168">
        <v>53</v>
      </c>
      <c r="F422" s="1261">
        <v>64.680000000000007</v>
      </c>
      <c r="G422" s="171">
        <v>481</v>
      </c>
      <c r="H422" s="172">
        <v>539.88</v>
      </c>
    </row>
    <row r="423" spans="1:8" ht="20.100000000000001" customHeight="1" thickTop="1" thickBot="1">
      <c r="A423" s="852" t="s">
        <v>2273</v>
      </c>
      <c r="B423" s="1271" t="s">
        <v>2274</v>
      </c>
      <c r="C423" s="168">
        <v>1656</v>
      </c>
      <c r="D423" s="1261">
        <v>3641.8799999999997</v>
      </c>
      <c r="E423" s="168">
        <v>539</v>
      </c>
      <c r="F423" s="1261">
        <v>1050.72</v>
      </c>
      <c r="G423" s="171">
        <v>2195</v>
      </c>
      <c r="H423" s="172">
        <v>4692.5999999999995</v>
      </c>
    </row>
    <row r="424" spans="1:8" ht="20.100000000000001" customHeight="1" thickTop="1" thickBot="1">
      <c r="A424" s="852" t="s">
        <v>2275</v>
      </c>
      <c r="B424" s="1271" t="s">
        <v>2276</v>
      </c>
      <c r="C424" s="168">
        <v>894</v>
      </c>
      <c r="D424" s="1261">
        <v>1958</v>
      </c>
      <c r="E424" s="168">
        <v>221</v>
      </c>
      <c r="F424" s="1261">
        <v>427.67999999999995</v>
      </c>
      <c r="G424" s="171">
        <v>1115</v>
      </c>
      <c r="H424" s="172">
        <v>2385.6799999999998</v>
      </c>
    </row>
    <row r="425" spans="1:8" ht="20.100000000000001" customHeight="1" thickTop="1" thickBot="1">
      <c r="A425" s="852" t="s">
        <v>2277</v>
      </c>
      <c r="B425" s="1271" t="s">
        <v>2278</v>
      </c>
      <c r="C425" s="168">
        <v>588</v>
      </c>
      <c r="D425" s="1514">
        <v>817.07999999999993</v>
      </c>
      <c r="E425" s="168">
        <v>166</v>
      </c>
      <c r="F425" s="1261">
        <v>163.68</v>
      </c>
      <c r="G425" s="171">
        <v>754</v>
      </c>
      <c r="H425" s="172">
        <v>980.76</v>
      </c>
    </row>
    <row r="426" spans="1:8" ht="20.100000000000001" customHeight="1" thickTop="1" thickBot="1">
      <c r="A426" s="852" t="s">
        <v>2279</v>
      </c>
      <c r="B426" s="1271" t="s">
        <v>2280</v>
      </c>
      <c r="C426" s="168">
        <v>1749</v>
      </c>
      <c r="D426" s="1261">
        <v>3488.76</v>
      </c>
      <c r="E426" s="168">
        <v>514</v>
      </c>
      <c r="F426" s="1261">
        <v>978.11999999999989</v>
      </c>
      <c r="G426" s="171">
        <v>2263</v>
      </c>
      <c r="H426" s="172">
        <v>4466.88</v>
      </c>
    </row>
    <row r="427" spans="1:8" ht="20.100000000000001" customHeight="1" thickTop="1" thickBot="1">
      <c r="A427" s="866" t="s">
        <v>1679</v>
      </c>
      <c r="B427" s="1515" t="s">
        <v>1680</v>
      </c>
      <c r="C427" s="168">
        <v>0</v>
      </c>
      <c r="D427" s="1285">
        <v>0</v>
      </c>
      <c r="E427" s="168">
        <v>0</v>
      </c>
      <c r="F427" s="1285">
        <v>1</v>
      </c>
      <c r="G427" s="171">
        <v>0</v>
      </c>
      <c r="H427" s="202">
        <v>1</v>
      </c>
    </row>
    <row r="428" spans="1:8" ht="20.100000000000001" customHeight="1" thickTop="1" thickBot="1">
      <c r="A428" s="852" t="s">
        <v>2281</v>
      </c>
      <c r="B428" s="1271" t="s">
        <v>2282</v>
      </c>
      <c r="C428" s="168">
        <v>174</v>
      </c>
      <c r="D428" s="1261">
        <v>330</v>
      </c>
      <c r="E428" s="168">
        <v>427</v>
      </c>
      <c r="F428" s="1261">
        <v>217.8</v>
      </c>
      <c r="G428" s="171">
        <v>601</v>
      </c>
      <c r="H428" s="172">
        <v>547.79999999999995</v>
      </c>
    </row>
    <row r="429" spans="1:8" ht="20.100000000000001" customHeight="1" thickTop="1" thickBot="1">
      <c r="A429" s="852" t="s">
        <v>2283</v>
      </c>
      <c r="B429" s="1271" t="s">
        <v>2284</v>
      </c>
      <c r="C429" s="168">
        <v>329</v>
      </c>
      <c r="D429" s="1261">
        <v>620.4</v>
      </c>
      <c r="E429" s="168">
        <v>33</v>
      </c>
      <c r="F429" s="1261">
        <v>40.92</v>
      </c>
      <c r="G429" s="171">
        <v>362</v>
      </c>
      <c r="H429" s="172">
        <v>661.31999999999994</v>
      </c>
    </row>
    <row r="430" spans="1:8" ht="20.100000000000001" customHeight="1" thickTop="1" thickBot="1">
      <c r="A430" s="861" t="s">
        <v>2285</v>
      </c>
      <c r="B430" s="1283" t="s">
        <v>2286</v>
      </c>
      <c r="C430" s="168">
        <v>377</v>
      </c>
      <c r="D430" s="1512">
        <v>696</v>
      </c>
      <c r="E430" s="168">
        <v>0</v>
      </c>
      <c r="F430" s="1512">
        <v>2.6400000000000006</v>
      </c>
      <c r="G430" s="171">
        <v>377</v>
      </c>
      <c r="H430" s="172">
        <v>698.64</v>
      </c>
    </row>
    <row r="431" spans="1:8" ht="20.100000000000001" customHeight="1" thickTop="1" thickBot="1">
      <c r="A431" s="852" t="s">
        <v>2287</v>
      </c>
      <c r="B431" s="1271" t="s">
        <v>2288</v>
      </c>
      <c r="C431" s="168">
        <v>158</v>
      </c>
      <c r="D431" s="1261">
        <v>257.39999999999998</v>
      </c>
      <c r="E431" s="168">
        <v>308</v>
      </c>
      <c r="F431" s="1261">
        <v>621.72</v>
      </c>
      <c r="G431" s="171">
        <v>466</v>
      </c>
      <c r="H431" s="172">
        <v>879.12</v>
      </c>
    </row>
    <row r="432" spans="1:8" ht="20.100000000000001" customHeight="1" thickTop="1" thickBot="1">
      <c r="A432" s="852" t="s">
        <v>2289</v>
      </c>
      <c r="B432" s="1271" t="s">
        <v>2290</v>
      </c>
      <c r="C432" s="168">
        <v>1303</v>
      </c>
      <c r="D432" s="1261">
        <v>1954.9199999999998</v>
      </c>
      <c r="E432" s="168">
        <v>2011</v>
      </c>
      <c r="F432" s="1261">
        <v>2997.72</v>
      </c>
      <c r="G432" s="171">
        <v>3314</v>
      </c>
      <c r="H432" s="172">
        <v>4952.6399999999994</v>
      </c>
    </row>
    <row r="433" spans="1:8" ht="20.100000000000001" customHeight="1" thickTop="1" thickBot="1">
      <c r="A433" s="852" t="s">
        <v>2291</v>
      </c>
      <c r="B433" s="1271" t="s">
        <v>2292</v>
      </c>
      <c r="C433" s="168">
        <v>261</v>
      </c>
      <c r="D433" s="1261">
        <v>508</v>
      </c>
      <c r="E433" s="168">
        <v>15</v>
      </c>
      <c r="F433" s="1261">
        <v>30.36</v>
      </c>
      <c r="G433" s="171">
        <v>276</v>
      </c>
      <c r="H433" s="172">
        <v>538.36</v>
      </c>
    </row>
    <row r="434" spans="1:8" ht="20.100000000000001" customHeight="1" thickTop="1" thickBot="1">
      <c r="A434" s="852" t="s">
        <v>2293</v>
      </c>
      <c r="B434" s="1271" t="s">
        <v>2294</v>
      </c>
      <c r="C434" s="168">
        <v>258</v>
      </c>
      <c r="D434" s="1261">
        <v>525</v>
      </c>
      <c r="E434" s="168">
        <v>356</v>
      </c>
      <c r="F434" s="1261">
        <v>71.280000000000015</v>
      </c>
      <c r="G434" s="171">
        <v>614</v>
      </c>
      <c r="H434" s="172">
        <v>596.28</v>
      </c>
    </row>
    <row r="435" spans="1:8" ht="20.100000000000001" customHeight="1" thickTop="1" thickBot="1">
      <c r="A435" s="852" t="s">
        <v>2295</v>
      </c>
      <c r="B435" s="1271" t="s">
        <v>2296</v>
      </c>
      <c r="C435" s="168">
        <v>1273</v>
      </c>
      <c r="D435" s="1261">
        <v>2451.2399999999998</v>
      </c>
      <c r="E435" s="168">
        <v>232</v>
      </c>
      <c r="F435" s="1261">
        <v>439.55999999999995</v>
      </c>
      <c r="G435" s="171">
        <v>1505</v>
      </c>
      <c r="H435" s="172">
        <v>2890.7999999999997</v>
      </c>
    </row>
    <row r="436" spans="1:8" ht="20.100000000000001" customHeight="1" thickTop="1" thickBot="1">
      <c r="A436" s="852" t="s">
        <v>2297</v>
      </c>
      <c r="B436" s="1271" t="s">
        <v>2298</v>
      </c>
      <c r="C436" s="168">
        <v>1530</v>
      </c>
      <c r="D436" s="1261">
        <v>2919.8399999999997</v>
      </c>
      <c r="E436" s="168">
        <v>264</v>
      </c>
      <c r="F436" s="1261">
        <v>545.16</v>
      </c>
      <c r="G436" s="171">
        <v>1794</v>
      </c>
      <c r="H436" s="172">
        <v>3464.9999999999995</v>
      </c>
    </row>
    <row r="437" spans="1:8" ht="20.100000000000001" customHeight="1" thickTop="1" thickBot="1">
      <c r="A437" s="852" t="s">
        <v>2301</v>
      </c>
      <c r="B437" s="1271" t="s">
        <v>2302</v>
      </c>
      <c r="C437" s="168">
        <v>314</v>
      </c>
      <c r="D437" s="1261">
        <v>571.55999999999995</v>
      </c>
      <c r="E437" s="168">
        <v>15</v>
      </c>
      <c r="F437" s="1261">
        <v>38.279999999999994</v>
      </c>
      <c r="G437" s="171">
        <v>329</v>
      </c>
      <c r="H437" s="172">
        <v>609.83999999999992</v>
      </c>
    </row>
    <row r="438" spans="1:8" ht="20.100000000000001" customHeight="1" thickTop="1" thickBot="1">
      <c r="A438" s="849" t="s">
        <v>2303</v>
      </c>
      <c r="B438" s="1103" t="s">
        <v>2304</v>
      </c>
      <c r="C438" s="168">
        <v>4441</v>
      </c>
      <c r="D438" s="1261">
        <v>9086.8799999999992</v>
      </c>
      <c r="E438" s="168">
        <v>2292</v>
      </c>
      <c r="F438" s="1261">
        <v>2884.2</v>
      </c>
      <c r="G438" s="171">
        <v>6733</v>
      </c>
      <c r="H438" s="172">
        <v>11971.079999999998</v>
      </c>
    </row>
    <row r="439" spans="1:8" ht="20.100000000000001" customHeight="1" thickTop="1" thickBot="1">
      <c r="A439" s="852" t="s">
        <v>2305</v>
      </c>
      <c r="B439" s="1271" t="s">
        <v>2306</v>
      </c>
      <c r="C439" s="168">
        <v>446</v>
      </c>
      <c r="D439" s="1261">
        <v>786.72</v>
      </c>
      <c r="E439" s="168">
        <v>43</v>
      </c>
      <c r="F439" s="1261">
        <v>85.8</v>
      </c>
      <c r="G439" s="171">
        <v>489</v>
      </c>
      <c r="H439" s="172">
        <v>872.52</v>
      </c>
    </row>
    <row r="440" spans="1:8" ht="20.100000000000001" customHeight="1" thickTop="1" thickBot="1">
      <c r="A440" s="852" t="s">
        <v>2307</v>
      </c>
      <c r="B440" s="1271" t="s">
        <v>2308</v>
      </c>
      <c r="C440" s="168">
        <v>4275</v>
      </c>
      <c r="D440" s="1261">
        <v>8685.6</v>
      </c>
      <c r="E440" s="168">
        <v>2254</v>
      </c>
      <c r="F440" s="1261">
        <v>2769.3600000000006</v>
      </c>
      <c r="G440" s="171">
        <v>6529</v>
      </c>
      <c r="H440" s="172">
        <v>11454.960000000001</v>
      </c>
    </row>
    <row r="441" spans="1:8" ht="20.100000000000001" customHeight="1" thickTop="1" thickBot="1">
      <c r="A441" s="852" t="s">
        <v>2309</v>
      </c>
      <c r="B441" s="1271" t="s">
        <v>2310</v>
      </c>
      <c r="C441" s="168">
        <v>1756</v>
      </c>
      <c r="D441" s="1261">
        <v>3639</v>
      </c>
      <c r="E441" s="168">
        <v>237</v>
      </c>
      <c r="F441" s="1261">
        <v>315.47999999999996</v>
      </c>
      <c r="G441" s="171">
        <v>1993</v>
      </c>
      <c r="H441" s="172">
        <v>3954.48</v>
      </c>
    </row>
    <row r="442" spans="1:8" ht="20.100000000000001" customHeight="1" thickTop="1" thickBot="1">
      <c r="A442" s="852" t="s">
        <v>2311</v>
      </c>
      <c r="B442" s="1271" t="s">
        <v>2312</v>
      </c>
      <c r="C442" s="168">
        <v>1964</v>
      </c>
      <c r="D442" s="1261">
        <v>4049.76</v>
      </c>
      <c r="E442" s="168">
        <v>771</v>
      </c>
      <c r="F442" s="1261">
        <v>518.76</v>
      </c>
      <c r="G442" s="171">
        <v>2735</v>
      </c>
      <c r="H442" s="172">
        <v>4568.5200000000004</v>
      </c>
    </row>
    <row r="443" spans="1:8" ht="20.100000000000001" customHeight="1" thickTop="1" thickBot="1">
      <c r="A443" s="852" t="s">
        <v>2313</v>
      </c>
      <c r="B443" s="1271" t="s">
        <v>2314</v>
      </c>
      <c r="C443" s="168">
        <v>1957</v>
      </c>
      <c r="D443" s="1261">
        <v>4002.24</v>
      </c>
      <c r="E443" s="168">
        <v>253</v>
      </c>
      <c r="F443" s="1261">
        <v>417.12000000000006</v>
      </c>
      <c r="G443" s="171">
        <v>2210</v>
      </c>
      <c r="H443" s="172">
        <v>4419.3599999999997</v>
      </c>
    </row>
    <row r="444" spans="1:8" ht="20.100000000000001" customHeight="1" thickTop="1" thickBot="1">
      <c r="A444" s="852" t="s">
        <v>2315</v>
      </c>
      <c r="B444" s="1271" t="s">
        <v>2316</v>
      </c>
      <c r="C444" s="168">
        <v>2883</v>
      </c>
      <c r="D444" s="170">
        <v>4795.5600000000004</v>
      </c>
      <c r="E444" s="168">
        <v>3423</v>
      </c>
      <c r="F444" s="170">
        <v>5145.3600000000006</v>
      </c>
      <c r="G444" s="171">
        <v>6306</v>
      </c>
      <c r="H444" s="172">
        <v>9940.9200000000019</v>
      </c>
    </row>
    <row r="445" spans="1:8" ht="20.100000000000001" customHeight="1" thickTop="1" thickBot="1">
      <c r="A445" s="852" t="s">
        <v>2317</v>
      </c>
      <c r="B445" s="1271" t="s">
        <v>2318</v>
      </c>
      <c r="C445" s="168">
        <v>0</v>
      </c>
      <c r="D445" s="170">
        <v>1.3200000000000003</v>
      </c>
      <c r="E445" s="168">
        <v>0</v>
      </c>
      <c r="F445" s="170">
        <v>1</v>
      </c>
      <c r="G445" s="171">
        <v>0</v>
      </c>
      <c r="H445" s="172">
        <v>2.3200000000000003</v>
      </c>
    </row>
    <row r="446" spans="1:8" ht="20.100000000000001" customHeight="1" thickTop="1" thickBot="1">
      <c r="A446" s="852" t="s">
        <v>2320</v>
      </c>
      <c r="B446" s="1271" t="s">
        <v>2321</v>
      </c>
      <c r="C446" s="168">
        <v>59</v>
      </c>
      <c r="D446" s="174">
        <v>75.240000000000009</v>
      </c>
      <c r="E446" s="168">
        <v>92</v>
      </c>
      <c r="F446" s="174">
        <v>109.56</v>
      </c>
      <c r="G446" s="171">
        <v>151</v>
      </c>
      <c r="H446" s="172">
        <v>184.8</v>
      </c>
    </row>
    <row r="447" spans="1:8" ht="20.100000000000001" customHeight="1" thickTop="1" thickBot="1">
      <c r="A447" s="857" t="s">
        <v>2322</v>
      </c>
      <c r="B447" s="1279" t="s">
        <v>2323</v>
      </c>
      <c r="C447" s="168">
        <v>55</v>
      </c>
      <c r="D447" s="174">
        <v>150</v>
      </c>
      <c r="E447" s="168">
        <v>202</v>
      </c>
      <c r="F447" s="174">
        <v>372.23999999999995</v>
      </c>
      <c r="G447" s="171">
        <v>257</v>
      </c>
      <c r="H447" s="172">
        <v>522.24</v>
      </c>
    </row>
    <row r="448" spans="1:8" ht="20.100000000000001" customHeight="1" thickTop="1" thickBot="1">
      <c r="A448" s="852" t="s">
        <v>2324</v>
      </c>
      <c r="B448" s="1271" t="s">
        <v>2325</v>
      </c>
      <c r="C448" s="168">
        <v>2130</v>
      </c>
      <c r="D448" s="174">
        <v>4330.92</v>
      </c>
      <c r="E448" s="168">
        <v>395</v>
      </c>
      <c r="F448" s="174">
        <v>425.04</v>
      </c>
      <c r="G448" s="171">
        <v>2525</v>
      </c>
      <c r="H448" s="172">
        <v>4755.96</v>
      </c>
    </row>
    <row r="449" spans="1:8" ht="20.100000000000001" customHeight="1" thickTop="1" thickBot="1">
      <c r="A449" s="852" t="s">
        <v>2326</v>
      </c>
      <c r="B449" s="1271" t="s">
        <v>2327</v>
      </c>
      <c r="C449" s="168">
        <v>2023</v>
      </c>
      <c r="D449" s="174">
        <v>4150.08</v>
      </c>
      <c r="E449" s="168">
        <v>355</v>
      </c>
      <c r="F449" s="174">
        <v>399.96000000000004</v>
      </c>
      <c r="G449" s="171">
        <v>2378</v>
      </c>
      <c r="H449" s="172">
        <v>4550.04</v>
      </c>
    </row>
    <row r="450" spans="1:8" ht="20.100000000000001" customHeight="1" thickTop="1" thickBot="1">
      <c r="A450" s="1528" t="s">
        <v>7828</v>
      </c>
      <c r="B450" s="1271" t="s">
        <v>7426</v>
      </c>
      <c r="C450" s="168">
        <v>247</v>
      </c>
      <c r="D450" s="174">
        <v>1263.24</v>
      </c>
      <c r="E450" s="168">
        <v>97</v>
      </c>
      <c r="F450" s="174">
        <v>165</v>
      </c>
      <c r="G450" s="171">
        <v>344</v>
      </c>
      <c r="H450" s="172">
        <v>1428.24</v>
      </c>
    </row>
    <row r="451" spans="1:8" ht="20.100000000000001" customHeight="1" thickTop="1" thickBot="1">
      <c r="A451" s="1528" t="s">
        <v>7828</v>
      </c>
      <c r="B451" s="1271" t="s">
        <v>7428</v>
      </c>
      <c r="C451" s="168">
        <v>0</v>
      </c>
      <c r="D451" s="174"/>
      <c r="E451" s="168">
        <v>0</v>
      </c>
      <c r="F451" s="174"/>
      <c r="G451" s="171">
        <v>0</v>
      </c>
      <c r="H451" s="172"/>
    </row>
    <row r="452" spans="1:8" ht="20.100000000000001" customHeight="1" thickTop="1" thickBot="1">
      <c r="A452" s="1528" t="s">
        <v>7828</v>
      </c>
      <c r="B452" s="1271" t="s">
        <v>7430</v>
      </c>
      <c r="C452" s="168">
        <v>9</v>
      </c>
      <c r="D452" s="174"/>
      <c r="E452" s="168">
        <v>12</v>
      </c>
      <c r="F452" s="174"/>
      <c r="G452" s="171">
        <v>21</v>
      </c>
      <c r="H452" s="172"/>
    </row>
    <row r="453" spans="1:8" ht="20.100000000000001" customHeight="1" thickTop="1" thickBot="1">
      <c r="A453" s="1528" t="s">
        <v>7828</v>
      </c>
      <c r="B453" s="1271" t="s">
        <v>7432</v>
      </c>
      <c r="C453" s="168">
        <v>0</v>
      </c>
      <c r="D453" s="174"/>
      <c r="E453" s="168">
        <v>0</v>
      </c>
      <c r="F453" s="174"/>
      <c r="G453" s="171">
        <v>0</v>
      </c>
      <c r="H453" s="172"/>
    </row>
    <row r="454" spans="1:8" ht="20.100000000000001" customHeight="1" thickTop="1" thickBot="1">
      <c r="A454" s="1528" t="s">
        <v>7828</v>
      </c>
      <c r="B454" s="1271" t="s">
        <v>7434</v>
      </c>
      <c r="C454" s="168">
        <v>99</v>
      </c>
      <c r="D454" s="174"/>
      <c r="E454" s="168">
        <v>49</v>
      </c>
      <c r="F454" s="174"/>
      <c r="G454" s="171">
        <v>148</v>
      </c>
      <c r="H454" s="172"/>
    </row>
    <row r="455" spans="1:8" ht="20.100000000000001" customHeight="1" thickTop="1" thickBot="1">
      <c r="A455" s="1528" t="s">
        <v>7828</v>
      </c>
      <c r="B455" s="1271" t="s">
        <v>7436</v>
      </c>
      <c r="C455" s="168">
        <v>75</v>
      </c>
      <c r="D455" s="174"/>
      <c r="E455" s="168">
        <v>27</v>
      </c>
      <c r="F455" s="174"/>
      <c r="G455" s="171">
        <v>102</v>
      </c>
      <c r="H455" s="172"/>
    </row>
    <row r="456" spans="1:8" ht="20.100000000000001" customHeight="1" thickTop="1" thickBot="1">
      <c r="A456" s="1528" t="s">
        <v>7828</v>
      </c>
      <c r="B456" s="1271" t="s">
        <v>7438</v>
      </c>
      <c r="C456" s="168">
        <v>74</v>
      </c>
      <c r="D456" s="174"/>
      <c r="E456" s="168">
        <v>28</v>
      </c>
      <c r="F456" s="174"/>
      <c r="G456" s="171">
        <v>102</v>
      </c>
      <c r="H456" s="172"/>
    </row>
    <row r="457" spans="1:8" ht="20.100000000000001" customHeight="1" thickTop="1" thickBot="1">
      <c r="A457" s="1528" t="s">
        <v>7828</v>
      </c>
      <c r="B457" s="1271" t="s">
        <v>7440</v>
      </c>
      <c r="C457" s="168">
        <v>74</v>
      </c>
      <c r="D457" s="174"/>
      <c r="E457" s="168">
        <v>27</v>
      </c>
      <c r="F457" s="174"/>
      <c r="G457" s="171">
        <v>101</v>
      </c>
      <c r="H457" s="172"/>
    </row>
    <row r="458" spans="1:8" ht="20.100000000000001" customHeight="1" thickTop="1" thickBot="1">
      <c r="A458" s="1528" t="s">
        <v>7828</v>
      </c>
      <c r="B458" s="1271" t="s">
        <v>7442</v>
      </c>
      <c r="C458" s="168">
        <v>0</v>
      </c>
      <c r="D458" s="174"/>
      <c r="E458" s="168">
        <v>0</v>
      </c>
      <c r="F458" s="174"/>
      <c r="G458" s="171">
        <v>0</v>
      </c>
      <c r="H458" s="172"/>
    </row>
    <row r="459" spans="1:8" ht="20.100000000000001" customHeight="1" thickTop="1" thickBot="1">
      <c r="A459" s="1528" t="s">
        <v>7828</v>
      </c>
      <c r="B459" s="1271" t="s">
        <v>7444</v>
      </c>
      <c r="C459" s="168">
        <v>76</v>
      </c>
      <c r="D459" s="174"/>
      <c r="E459" s="168">
        <v>28</v>
      </c>
      <c r="F459" s="174"/>
      <c r="G459" s="171">
        <v>104</v>
      </c>
      <c r="H459" s="172"/>
    </row>
    <row r="460" spans="1:8" ht="20.100000000000001" customHeight="1" thickTop="1" thickBot="1">
      <c r="A460" s="1528" t="s">
        <v>7828</v>
      </c>
      <c r="B460" s="1271" t="s">
        <v>7446</v>
      </c>
      <c r="C460" s="168">
        <v>80</v>
      </c>
      <c r="D460" s="174"/>
      <c r="E460" s="168">
        <v>28</v>
      </c>
      <c r="F460" s="174"/>
      <c r="G460" s="171">
        <v>108</v>
      </c>
      <c r="H460" s="172"/>
    </row>
    <row r="461" spans="1:8" ht="20.100000000000001" customHeight="1" thickTop="1" thickBot="1">
      <c r="A461" s="1528" t="s">
        <v>7828</v>
      </c>
      <c r="B461" s="1271" t="s">
        <v>7448</v>
      </c>
      <c r="C461" s="168">
        <v>83</v>
      </c>
      <c r="D461" s="174"/>
      <c r="E461" s="168">
        <v>29</v>
      </c>
      <c r="F461" s="174"/>
      <c r="G461" s="171">
        <v>112</v>
      </c>
      <c r="H461" s="172"/>
    </row>
    <row r="462" spans="1:8" ht="20.100000000000001" customHeight="1" thickTop="1" thickBot="1">
      <c r="A462" s="1528" t="s">
        <v>7828</v>
      </c>
      <c r="B462" s="1271" t="s">
        <v>7450</v>
      </c>
      <c r="C462" s="168">
        <v>0</v>
      </c>
      <c r="D462" s="174"/>
      <c r="E462" s="168">
        <v>0</v>
      </c>
      <c r="F462" s="174"/>
      <c r="G462" s="171">
        <v>0</v>
      </c>
      <c r="H462" s="172"/>
    </row>
    <row r="463" spans="1:8" ht="20.100000000000001" customHeight="1" thickTop="1" thickBot="1">
      <c r="A463" s="1528" t="s">
        <v>7828</v>
      </c>
      <c r="B463" s="1271" t="s">
        <v>7452</v>
      </c>
      <c r="C463" s="168">
        <v>78</v>
      </c>
      <c r="D463" s="174"/>
      <c r="E463" s="168">
        <v>24</v>
      </c>
      <c r="F463" s="174"/>
      <c r="G463" s="171">
        <v>102</v>
      </c>
      <c r="H463" s="172"/>
    </row>
    <row r="464" spans="1:8" ht="20.100000000000001" customHeight="1" thickTop="1" thickBot="1">
      <c r="A464" s="1528" t="s">
        <v>7828</v>
      </c>
      <c r="B464" s="1271" t="s">
        <v>7454</v>
      </c>
      <c r="C464" s="168">
        <v>81</v>
      </c>
      <c r="D464" s="174"/>
      <c r="E464" s="168">
        <v>29</v>
      </c>
      <c r="F464" s="174"/>
      <c r="G464" s="171">
        <v>110</v>
      </c>
      <c r="H464" s="172"/>
    </row>
    <row r="465" spans="1:8" ht="20.100000000000001" customHeight="1" thickTop="1" thickBot="1">
      <c r="A465" s="1526" t="s">
        <v>7827</v>
      </c>
      <c r="B465" s="1103" t="s">
        <v>7456</v>
      </c>
      <c r="C465" s="168">
        <v>278</v>
      </c>
      <c r="D465" s="174">
        <v>2475</v>
      </c>
      <c r="E465" s="168">
        <v>118</v>
      </c>
      <c r="F465" s="174">
        <v>353.76000000000005</v>
      </c>
      <c r="G465" s="171">
        <v>396</v>
      </c>
      <c r="H465" s="172">
        <v>2828.76</v>
      </c>
    </row>
    <row r="466" spans="1:8" ht="20.100000000000001" customHeight="1" thickTop="1" thickBot="1">
      <c r="A466" s="1526" t="s">
        <v>7827</v>
      </c>
      <c r="B466" s="1103" t="s">
        <v>7458</v>
      </c>
      <c r="C466" s="168">
        <v>279</v>
      </c>
      <c r="D466" s="174"/>
      <c r="E466" s="168">
        <v>118</v>
      </c>
      <c r="F466" s="174"/>
      <c r="G466" s="171">
        <v>397</v>
      </c>
      <c r="H466" s="172"/>
    </row>
    <row r="467" spans="1:8" ht="20.100000000000001" customHeight="1" thickTop="1" thickBot="1">
      <c r="A467" s="1526" t="s">
        <v>7827</v>
      </c>
      <c r="B467" s="1103" t="s">
        <v>7460</v>
      </c>
      <c r="C467" s="168">
        <v>268</v>
      </c>
      <c r="D467" s="174"/>
      <c r="E467" s="168">
        <v>112</v>
      </c>
      <c r="F467" s="174"/>
      <c r="G467" s="171">
        <v>380</v>
      </c>
      <c r="H467" s="172"/>
    </row>
    <row r="468" spans="1:8" ht="20.100000000000001" customHeight="1" thickTop="1" thickBot="1">
      <c r="A468" s="1526" t="s">
        <v>7827</v>
      </c>
      <c r="B468" s="1103" t="s">
        <v>7462</v>
      </c>
      <c r="C468" s="168">
        <v>112</v>
      </c>
      <c r="D468" s="174"/>
      <c r="E468" s="168">
        <v>34</v>
      </c>
      <c r="F468" s="174"/>
      <c r="G468" s="171">
        <v>146</v>
      </c>
      <c r="H468" s="172"/>
    </row>
    <row r="469" spans="1:8" ht="20.100000000000001" customHeight="1" thickTop="1" thickBot="1">
      <c r="A469" s="1526" t="s">
        <v>7827</v>
      </c>
      <c r="B469" s="1103" t="s">
        <v>7464</v>
      </c>
      <c r="C469" s="168">
        <v>124</v>
      </c>
      <c r="D469" s="174"/>
      <c r="E469" s="168">
        <v>34</v>
      </c>
      <c r="F469" s="174"/>
      <c r="G469" s="171">
        <v>158</v>
      </c>
      <c r="H469" s="172"/>
    </row>
    <row r="470" spans="1:8" ht="20.100000000000001" customHeight="1" thickTop="1" thickBot="1">
      <c r="A470" s="1526" t="s">
        <v>7827</v>
      </c>
      <c r="B470" s="1103" t="s">
        <v>7466</v>
      </c>
      <c r="C470" s="168">
        <v>124</v>
      </c>
      <c r="D470" s="174"/>
      <c r="E470" s="168">
        <v>35</v>
      </c>
      <c r="F470" s="174"/>
      <c r="G470" s="171">
        <v>159</v>
      </c>
      <c r="H470" s="172"/>
    </row>
    <row r="471" spans="1:8" ht="20.100000000000001" customHeight="1" thickTop="1" thickBot="1">
      <c r="A471" s="1526" t="s">
        <v>7827</v>
      </c>
      <c r="B471" s="1103" t="s">
        <v>7468</v>
      </c>
      <c r="C471" s="168">
        <v>121</v>
      </c>
      <c r="D471" s="174"/>
      <c r="E471" s="168">
        <v>33</v>
      </c>
      <c r="F471" s="174"/>
      <c r="G471" s="171">
        <v>154</v>
      </c>
      <c r="H471" s="172"/>
    </row>
    <row r="472" spans="1:8" ht="20.100000000000001" customHeight="1" thickTop="1" thickBot="1">
      <c r="A472" s="1526" t="s">
        <v>7827</v>
      </c>
      <c r="B472" s="1103" t="s">
        <v>7470</v>
      </c>
      <c r="C472" s="168">
        <v>131</v>
      </c>
      <c r="D472" s="174"/>
      <c r="E472" s="168">
        <v>37</v>
      </c>
      <c r="F472" s="174"/>
      <c r="G472" s="171">
        <v>168</v>
      </c>
      <c r="H472" s="172"/>
    </row>
    <row r="473" spans="1:8" ht="20.100000000000001" customHeight="1" thickTop="1" thickBot="1">
      <c r="A473" s="1526" t="s">
        <v>7827</v>
      </c>
      <c r="B473" s="1103" t="s">
        <v>7472</v>
      </c>
      <c r="C473" s="168">
        <v>129</v>
      </c>
      <c r="D473" s="174"/>
      <c r="E473" s="168">
        <v>37</v>
      </c>
      <c r="F473" s="174"/>
      <c r="G473" s="171">
        <v>166</v>
      </c>
      <c r="H473" s="172"/>
    </row>
    <row r="474" spans="1:8" ht="20.100000000000001" customHeight="1" thickTop="1" thickBot="1">
      <c r="A474" s="1280" t="s">
        <v>2328</v>
      </c>
      <c r="B474" s="1278" t="s">
        <v>2329</v>
      </c>
      <c r="C474" s="168">
        <v>434</v>
      </c>
      <c r="D474" s="174">
        <v>654.72</v>
      </c>
      <c r="E474" s="168">
        <v>265</v>
      </c>
      <c r="F474" s="174">
        <v>106.91999999999999</v>
      </c>
      <c r="G474" s="171">
        <v>699</v>
      </c>
      <c r="H474" s="172">
        <v>761.64</v>
      </c>
    </row>
    <row r="475" spans="1:8" ht="20.100000000000001" customHeight="1" thickTop="1" thickBot="1">
      <c r="A475" s="1521" t="s">
        <v>2330</v>
      </c>
      <c r="B475" s="1278" t="s">
        <v>2331</v>
      </c>
      <c r="C475" s="168">
        <v>0</v>
      </c>
      <c r="D475" s="174">
        <v>266.64</v>
      </c>
      <c r="E475" s="168">
        <v>0</v>
      </c>
      <c r="F475" s="174">
        <v>3.9599999999999995</v>
      </c>
      <c r="G475" s="171">
        <v>0</v>
      </c>
      <c r="H475" s="172">
        <v>270.59999999999997</v>
      </c>
    </row>
    <row r="476" spans="1:8" ht="20.100000000000001" customHeight="1" thickTop="1" thickBot="1">
      <c r="A476" s="1526" t="s">
        <v>7826</v>
      </c>
      <c r="B476" s="1516" t="s">
        <v>2332</v>
      </c>
      <c r="C476" s="168">
        <v>0</v>
      </c>
      <c r="D476" s="645">
        <v>0</v>
      </c>
      <c r="E476" s="168">
        <v>0</v>
      </c>
      <c r="F476" s="645">
        <v>1</v>
      </c>
      <c r="G476" s="171">
        <v>0</v>
      </c>
      <c r="H476" s="202">
        <v>1</v>
      </c>
    </row>
    <row r="477" spans="1:8" ht="20.100000000000001" customHeight="1" thickTop="1" thickBot="1">
      <c r="A477" s="1526" t="s">
        <v>7826</v>
      </c>
      <c r="B477" s="1516" t="s">
        <v>2333</v>
      </c>
      <c r="C477" s="168">
        <v>0</v>
      </c>
      <c r="D477" s="645">
        <v>0</v>
      </c>
      <c r="E477" s="168">
        <v>0</v>
      </c>
      <c r="F477" s="645">
        <v>1</v>
      </c>
      <c r="G477" s="171">
        <v>0</v>
      </c>
      <c r="H477" s="202">
        <v>1</v>
      </c>
    </row>
    <row r="478" spans="1:8" ht="20.100000000000001" customHeight="1" thickTop="1" thickBot="1">
      <c r="A478" s="1517" t="s">
        <v>2334</v>
      </c>
      <c r="B478" s="1283" t="s">
        <v>2335</v>
      </c>
      <c r="C478" s="168">
        <v>83</v>
      </c>
      <c r="D478" s="173">
        <v>1675.0800000000002</v>
      </c>
      <c r="E478" s="168">
        <v>6</v>
      </c>
      <c r="F478" s="173">
        <v>19.8</v>
      </c>
      <c r="G478" s="171">
        <v>89</v>
      </c>
      <c r="H478" s="172">
        <v>1694.88</v>
      </c>
    </row>
    <row r="479" spans="1:8" ht="20.100000000000001" customHeight="1" thickTop="1" thickBot="1">
      <c r="A479" s="1092" t="s">
        <v>2250</v>
      </c>
      <c r="B479" s="1279" t="s">
        <v>2251</v>
      </c>
      <c r="C479" s="168">
        <v>103</v>
      </c>
      <c r="D479" s="173">
        <v>168.96000000000004</v>
      </c>
      <c r="E479" s="168">
        <v>7</v>
      </c>
      <c r="F479" s="173">
        <v>11.88</v>
      </c>
      <c r="G479" s="171">
        <v>110</v>
      </c>
      <c r="H479" s="172">
        <v>180.84000000000003</v>
      </c>
    </row>
    <row r="480" spans="1:8" ht="20.100000000000001" customHeight="1" thickTop="1" thickBot="1">
      <c r="A480" s="1092" t="s">
        <v>2258</v>
      </c>
      <c r="B480" s="1279" t="s">
        <v>2259</v>
      </c>
      <c r="C480" s="168">
        <v>91</v>
      </c>
      <c r="D480" s="173">
        <v>130.68</v>
      </c>
      <c r="E480" s="168">
        <v>7</v>
      </c>
      <c r="F480" s="173">
        <v>15.839999999999998</v>
      </c>
      <c r="G480" s="171">
        <v>98</v>
      </c>
      <c r="H480" s="172">
        <v>146.52000000000001</v>
      </c>
    </row>
    <row r="481" spans="1:8" ht="20.100000000000001" customHeight="1" thickTop="1" thickBot="1">
      <c r="A481" s="1270" t="s">
        <v>2269</v>
      </c>
      <c r="B481" s="1278" t="s">
        <v>2270</v>
      </c>
      <c r="C481" s="168">
        <v>51</v>
      </c>
      <c r="D481" s="173">
        <v>801.24000000000012</v>
      </c>
      <c r="E481" s="168">
        <v>340</v>
      </c>
      <c r="F481" s="173">
        <v>993.95999999999992</v>
      </c>
      <c r="G481" s="171">
        <v>391</v>
      </c>
      <c r="H481" s="172">
        <v>1795.2</v>
      </c>
    </row>
    <row r="482" spans="1:8" ht="20.100000000000001" customHeight="1" thickTop="1" thickBot="1">
      <c r="A482" s="1092" t="s">
        <v>2299</v>
      </c>
      <c r="B482" s="1279" t="s">
        <v>2300</v>
      </c>
      <c r="C482" s="168">
        <v>90</v>
      </c>
      <c r="D482" s="173">
        <v>154.43999999999997</v>
      </c>
      <c r="E482" s="168">
        <v>7</v>
      </c>
      <c r="F482" s="173">
        <v>13.2</v>
      </c>
      <c r="G482" s="171">
        <v>97</v>
      </c>
      <c r="H482" s="172">
        <v>167.63999999999996</v>
      </c>
    </row>
    <row r="483" spans="1:8" ht="20.100000000000001" customHeight="1" thickTop="1" thickBot="1">
      <c r="A483" s="1517" t="s">
        <v>2336</v>
      </c>
      <c r="B483" s="1283" t="s">
        <v>2262</v>
      </c>
      <c r="C483" s="168">
        <v>1206</v>
      </c>
      <c r="D483" s="173">
        <v>2920</v>
      </c>
      <c r="E483" s="168">
        <v>1063</v>
      </c>
      <c r="F483" s="173">
        <v>2225.52</v>
      </c>
      <c r="G483" s="171">
        <v>2269</v>
      </c>
      <c r="H483" s="172">
        <v>5145.5200000000004</v>
      </c>
    </row>
    <row r="484" spans="1:8" ht="20.100000000000001" customHeight="1" thickTop="1" thickBot="1">
      <c r="A484" s="1517" t="s">
        <v>2337</v>
      </c>
      <c r="B484" s="1283" t="s">
        <v>2319</v>
      </c>
      <c r="C484" s="168">
        <v>523</v>
      </c>
      <c r="D484" s="173">
        <v>811.8</v>
      </c>
      <c r="E484" s="168">
        <v>730</v>
      </c>
      <c r="F484" s="173">
        <v>537.24</v>
      </c>
      <c r="G484" s="171">
        <v>1253</v>
      </c>
      <c r="H484" s="172">
        <v>1349.04</v>
      </c>
    </row>
    <row r="485" spans="1:8" ht="20.100000000000001" customHeight="1" thickTop="1" thickBot="1">
      <c r="A485" s="1517" t="s">
        <v>7475</v>
      </c>
      <c r="B485" s="166" t="s">
        <v>7476</v>
      </c>
      <c r="C485" s="168">
        <v>14</v>
      </c>
      <c r="D485" s="173"/>
      <c r="E485" s="168">
        <v>2</v>
      </c>
      <c r="F485" s="173"/>
      <c r="G485" s="171">
        <v>16</v>
      </c>
      <c r="H485" s="172"/>
    </row>
    <row r="486" spans="1:8" ht="20.100000000000001" customHeight="1" thickTop="1" thickBot="1">
      <c r="A486" s="1517" t="s">
        <v>7477</v>
      </c>
      <c r="B486" s="166" t="s">
        <v>7478</v>
      </c>
      <c r="C486" s="168">
        <v>292</v>
      </c>
      <c r="D486" s="173"/>
      <c r="E486" s="168">
        <v>90</v>
      </c>
      <c r="F486" s="173"/>
      <c r="G486" s="171">
        <v>382</v>
      </c>
      <c r="H486" s="172"/>
    </row>
    <row r="487" spans="1:8" ht="20.100000000000001" customHeight="1" thickTop="1" thickBot="1">
      <c r="A487" s="1517" t="s">
        <v>7479</v>
      </c>
      <c r="B487" s="166" t="s">
        <v>7480</v>
      </c>
      <c r="C487" s="168">
        <v>3</v>
      </c>
      <c r="D487" s="173"/>
      <c r="E487" s="168">
        <v>0</v>
      </c>
      <c r="F487" s="173"/>
      <c r="G487" s="171">
        <v>3</v>
      </c>
      <c r="H487" s="172"/>
    </row>
    <row r="488" spans="1:8" ht="20.100000000000001" customHeight="1" thickTop="1" thickBot="1">
      <c r="A488" s="852" t="s">
        <v>7481</v>
      </c>
      <c r="B488" s="1271" t="s">
        <v>7482</v>
      </c>
      <c r="C488" s="168">
        <v>194</v>
      </c>
      <c r="D488" s="173"/>
      <c r="E488" s="168">
        <v>96</v>
      </c>
      <c r="F488" s="173"/>
      <c r="G488" s="171">
        <v>290</v>
      </c>
      <c r="H488" s="172"/>
    </row>
    <row r="489" spans="1:8" ht="20.100000000000001" customHeight="1" thickTop="1" thickBot="1">
      <c r="A489" s="852" t="s">
        <v>7483</v>
      </c>
      <c r="B489" s="166" t="s">
        <v>7484</v>
      </c>
      <c r="C489" s="168">
        <v>83</v>
      </c>
      <c r="D489" s="173"/>
      <c r="E489" s="168">
        <v>86</v>
      </c>
      <c r="F489" s="173"/>
      <c r="G489" s="171">
        <v>169</v>
      </c>
      <c r="H489" s="172"/>
    </row>
    <row r="490" spans="1:8" ht="20.100000000000001" customHeight="1" thickTop="1" thickBot="1">
      <c r="A490" s="852" t="s">
        <v>7485</v>
      </c>
      <c r="B490" s="166" t="s">
        <v>7486</v>
      </c>
      <c r="C490" s="168">
        <v>8</v>
      </c>
      <c r="D490" s="173"/>
      <c r="E490" s="168">
        <v>2</v>
      </c>
      <c r="F490" s="173"/>
      <c r="G490" s="171">
        <v>10</v>
      </c>
      <c r="H490" s="172"/>
    </row>
    <row r="491" spans="1:8" ht="20.100000000000001" customHeight="1" thickTop="1" thickBot="1">
      <c r="A491" s="852" t="s">
        <v>7487</v>
      </c>
      <c r="B491" s="166" t="s">
        <v>7488</v>
      </c>
      <c r="C491" s="168">
        <v>8</v>
      </c>
      <c r="D491" s="173"/>
      <c r="E491" s="168">
        <v>2</v>
      </c>
      <c r="F491" s="173"/>
      <c r="G491" s="171">
        <v>10</v>
      </c>
      <c r="H491" s="172"/>
    </row>
    <row r="492" spans="1:8" ht="20.100000000000001" customHeight="1" thickTop="1" thickBot="1">
      <c r="A492" s="1518" t="s">
        <v>7489</v>
      </c>
      <c r="B492" s="1519" t="s">
        <v>7490</v>
      </c>
      <c r="C492" s="168">
        <v>81</v>
      </c>
      <c r="D492" s="173"/>
      <c r="E492" s="168">
        <v>16</v>
      </c>
      <c r="F492" s="173"/>
      <c r="G492" s="171">
        <v>97</v>
      </c>
      <c r="H492" s="172"/>
    </row>
    <row r="493" spans="1:8" ht="20.100000000000001" customHeight="1" thickTop="1" thickBot="1">
      <c r="A493" s="1518" t="s">
        <v>7491</v>
      </c>
      <c r="B493" s="1519" t="s">
        <v>7492</v>
      </c>
      <c r="C493" s="168">
        <v>38</v>
      </c>
      <c r="D493" s="173"/>
      <c r="E493" s="168">
        <v>15</v>
      </c>
      <c r="F493" s="173"/>
      <c r="G493" s="171">
        <v>53</v>
      </c>
      <c r="H493" s="172"/>
    </row>
    <row r="494" spans="1:8" ht="20.100000000000001" customHeight="1" thickTop="1" thickBot="1">
      <c r="A494" s="1518" t="s">
        <v>7493</v>
      </c>
      <c r="B494" s="1519" t="s">
        <v>7494</v>
      </c>
      <c r="C494" s="168">
        <v>0</v>
      </c>
      <c r="D494" s="173"/>
      <c r="E494" s="168">
        <v>0</v>
      </c>
      <c r="F494" s="173"/>
      <c r="G494" s="171">
        <v>0</v>
      </c>
      <c r="H494" s="172"/>
    </row>
    <row r="495" spans="1:8" ht="20.100000000000001" customHeight="1" thickTop="1" thickBot="1">
      <c r="A495" s="1518" t="s">
        <v>7495</v>
      </c>
      <c r="B495" s="1519" t="s">
        <v>7496</v>
      </c>
      <c r="C495" s="168">
        <v>0</v>
      </c>
      <c r="D495" s="173"/>
      <c r="E495" s="168">
        <v>0</v>
      </c>
      <c r="F495" s="173"/>
      <c r="G495" s="171">
        <v>0</v>
      </c>
      <c r="H495" s="172"/>
    </row>
    <row r="496" spans="1:8" ht="20.100000000000001" customHeight="1" thickTop="1" thickBot="1">
      <c r="A496" s="1518" t="s">
        <v>7497</v>
      </c>
      <c r="B496" s="1519" t="s">
        <v>7498</v>
      </c>
      <c r="C496" s="168">
        <v>0</v>
      </c>
      <c r="D496" s="173"/>
      <c r="E496" s="168">
        <v>0</v>
      </c>
      <c r="F496" s="173"/>
      <c r="G496" s="171">
        <v>0</v>
      </c>
      <c r="H496" s="172"/>
    </row>
    <row r="497" spans="1:10" ht="20.100000000000001" customHeight="1" thickTop="1" thickBot="1">
      <c r="A497" s="1518" t="s">
        <v>7499</v>
      </c>
      <c r="B497" s="1519" t="s">
        <v>7500</v>
      </c>
      <c r="C497" s="168">
        <v>0</v>
      </c>
      <c r="D497" s="173"/>
      <c r="E497" s="168">
        <v>0</v>
      </c>
      <c r="F497" s="173"/>
      <c r="G497" s="171">
        <v>0</v>
      </c>
      <c r="H497" s="172"/>
    </row>
    <row r="498" spans="1:10" ht="20.100000000000001" customHeight="1" thickTop="1" thickBot="1">
      <c r="A498" s="167" t="s">
        <v>7813</v>
      </c>
      <c r="B498" s="166" t="s">
        <v>7814</v>
      </c>
      <c r="C498" s="168">
        <v>0</v>
      </c>
      <c r="D498" s="173"/>
      <c r="E498" s="168">
        <v>2</v>
      </c>
      <c r="F498" s="173"/>
      <c r="G498" s="171">
        <v>2</v>
      </c>
      <c r="H498" s="172"/>
    </row>
    <row r="499" spans="1:10" ht="20.100000000000001" customHeight="1" thickTop="1" thickBot="1">
      <c r="A499" s="167" t="s">
        <v>7815</v>
      </c>
      <c r="B499" s="166" t="s">
        <v>7816</v>
      </c>
      <c r="C499" s="168">
        <v>1</v>
      </c>
      <c r="D499" s="173"/>
      <c r="E499" s="168">
        <v>0</v>
      </c>
      <c r="F499" s="173"/>
      <c r="G499" s="171">
        <v>1</v>
      </c>
      <c r="H499" s="172"/>
    </row>
    <row r="500" spans="1:10" ht="20.100000000000001" customHeight="1" thickTop="1" thickBot="1">
      <c r="A500" s="167" t="s">
        <v>7817</v>
      </c>
      <c r="B500" s="166" t="s">
        <v>7818</v>
      </c>
      <c r="C500" s="168">
        <v>1</v>
      </c>
      <c r="D500" s="173"/>
      <c r="E500" s="168">
        <v>0</v>
      </c>
      <c r="F500" s="173"/>
      <c r="G500" s="171">
        <v>1</v>
      </c>
      <c r="H500" s="172"/>
    </row>
    <row r="501" spans="1:10" ht="20.100000000000001" customHeight="1" thickTop="1" thickBot="1">
      <c r="A501" s="167" t="s">
        <v>7819</v>
      </c>
      <c r="B501" s="166" t="s">
        <v>7820</v>
      </c>
      <c r="C501" s="168">
        <v>1</v>
      </c>
      <c r="D501" s="173"/>
      <c r="E501" s="168">
        <v>0</v>
      </c>
      <c r="F501" s="173"/>
      <c r="G501" s="171">
        <v>1</v>
      </c>
      <c r="H501" s="172">
        <v>0</v>
      </c>
    </row>
    <row r="502" spans="1:10" ht="20.100000000000001" customHeight="1" thickTop="1" thickBot="1">
      <c r="A502" s="167"/>
      <c r="B502" s="1529"/>
      <c r="C502" s="168"/>
      <c r="D502" s="173"/>
      <c r="E502" s="168"/>
      <c r="F502" s="173"/>
      <c r="G502" s="171"/>
      <c r="H502" s="172"/>
    </row>
    <row r="503" spans="1:10" ht="20.100000000000001" customHeight="1" thickTop="1" thickBot="1">
      <c r="A503" s="2104" t="s">
        <v>2381</v>
      </c>
      <c r="B503" s="2105"/>
      <c r="C503" s="168">
        <v>5358</v>
      </c>
      <c r="D503" s="1520">
        <v>4081</v>
      </c>
      <c r="E503" s="168">
        <v>7177</v>
      </c>
      <c r="F503" s="1520">
        <v>25617.24</v>
      </c>
      <c r="G503" s="171">
        <v>12535</v>
      </c>
      <c r="H503" s="638">
        <v>29698.240000000002</v>
      </c>
    </row>
    <row r="504" spans="1:10" ht="20.100000000000001" customHeight="1" thickTop="1" thickBot="1">
      <c r="A504" s="2104" t="s">
        <v>2382</v>
      </c>
      <c r="B504" s="2105"/>
      <c r="C504" s="168">
        <v>6789</v>
      </c>
      <c r="D504" s="1520">
        <v>4910</v>
      </c>
      <c r="E504" s="168">
        <v>12820</v>
      </c>
      <c r="F504" s="1520">
        <v>39791.4</v>
      </c>
      <c r="G504" s="171">
        <v>19609</v>
      </c>
      <c r="H504" s="638">
        <v>44701.4</v>
      </c>
    </row>
    <row r="505" spans="1:10" ht="20.100000000000001" customHeight="1" thickTop="1" thickBot="1">
      <c r="A505" s="642"/>
      <c r="B505" s="643" t="s">
        <v>2402</v>
      </c>
      <c r="C505" s="168">
        <v>19436</v>
      </c>
      <c r="D505" s="1520">
        <v>13860.96</v>
      </c>
      <c r="E505" s="168">
        <v>63435</v>
      </c>
      <c r="F505" s="1520">
        <v>132616.20000000004</v>
      </c>
      <c r="G505" s="171">
        <v>82871</v>
      </c>
      <c r="H505" s="638">
        <v>146477.16000000003</v>
      </c>
      <c r="J505" s="156"/>
    </row>
    <row r="506" spans="1:10" ht="20.100000000000001" customHeight="1" thickTop="1" thickBot="1">
      <c r="A506" s="1521" t="s">
        <v>2415</v>
      </c>
      <c r="B506" s="1278" t="s">
        <v>1580</v>
      </c>
      <c r="C506" s="168">
        <v>5203</v>
      </c>
      <c r="D506" s="1260">
        <v>4543.4399999999996</v>
      </c>
      <c r="E506" s="168">
        <v>9668</v>
      </c>
      <c r="F506" s="1260">
        <v>39710.880000000005</v>
      </c>
      <c r="G506" s="171">
        <v>14871</v>
      </c>
      <c r="H506" s="172">
        <v>44254.320000000007</v>
      </c>
    </row>
    <row r="507" spans="1:10" ht="20.100000000000001" customHeight="1" thickTop="1" thickBot="1">
      <c r="A507" s="1521" t="s">
        <v>2411</v>
      </c>
      <c r="B507" s="1278" t="s">
        <v>2412</v>
      </c>
      <c r="C507" s="168">
        <v>3</v>
      </c>
      <c r="D507" s="1260">
        <v>0</v>
      </c>
      <c r="E507" s="168">
        <v>11</v>
      </c>
      <c r="F507" s="1260">
        <v>0</v>
      </c>
      <c r="G507" s="171">
        <v>14</v>
      </c>
      <c r="H507" s="172">
        <v>0</v>
      </c>
    </row>
    <row r="508" spans="1:10" ht="20.100000000000001" customHeight="1" thickTop="1" thickBot="1">
      <c r="A508" s="1521" t="s">
        <v>1577</v>
      </c>
      <c r="B508" s="1278" t="s">
        <v>1578</v>
      </c>
      <c r="C508" s="168">
        <v>0</v>
      </c>
      <c r="D508" s="1260">
        <v>0</v>
      </c>
      <c r="E508" s="168">
        <v>0</v>
      </c>
      <c r="F508" s="1260">
        <v>0</v>
      </c>
      <c r="G508" s="171">
        <v>0</v>
      </c>
      <c r="H508" s="172">
        <v>0</v>
      </c>
    </row>
    <row r="509" spans="1:10" ht="20.100000000000001" customHeight="1" thickTop="1" thickBot="1">
      <c r="A509" s="1521" t="s">
        <v>2413</v>
      </c>
      <c r="B509" s="1278" t="s">
        <v>2414</v>
      </c>
      <c r="C509" s="168">
        <v>0</v>
      </c>
      <c r="D509" s="1260">
        <v>0</v>
      </c>
      <c r="E509" s="168">
        <v>0</v>
      </c>
      <c r="F509" s="1260">
        <v>0</v>
      </c>
      <c r="G509" s="171">
        <v>0</v>
      </c>
      <c r="H509" s="172">
        <v>0</v>
      </c>
    </row>
    <row r="510" spans="1:10" ht="20.100000000000001" customHeight="1" thickTop="1" thickBot="1">
      <c r="A510" s="1521" t="s">
        <v>2416</v>
      </c>
      <c r="B510" s="1278" t="s">
        <v>2417</v>
      </c>
      <c r="C510" s="168">
        <v>0</v>
      </c>
      <c r="D510" s="1260">
        <v>0</v>
      </c>
      <c r="E510" s="168">
        <v>0</v>
      </c>
      <c r="F510" s="1260">
        <v>0</v>
      </c>
      <c r="G510" s="171">
        <v>0</v>
      </c>
      <c r="H510" s="172">
        <v>0</v>
      </c>
    </row>
    <row r="511" spans="1:10" ht="20.100000000000001" customHeight="1" thickTop="1" thickBot="1">
      <c r="A511" s="1521" t="s">
        <v>2418</v>
      </c>
      <c r="B511" s="1278" t="s">
        <v>2419</v>
      </c>
      <c r="C511" s="168">
        <v>1</v>
      </c>
      <c r="D511" s="1260">
        <v>0</v>
      </c>
      <c r="E511" s="168">
        <v>14</v>
      </c>
      <c r="F511" s="1260">
        <v>3.9599999999999995</v>
      </c>
      <c r="G511" s="171">
        <v>15</v>
      </c>
      <c r="H511" s="172">
        <v>3.9599999999999995</v>
      </c>
    </row>
    <row r="512" spans="1:10" ht="20.100000000000001" customHeight="1" thickTop="1" thickBot="1">
      <c r="A512" s="1521" t="s">
        <v>2370</v>
      </c>
      <c r="B512" s="1278" t="s">
        <v>2420</v>
      </c>
      <c r="C512" s="168">
        <v>0</v>
      </c>
      <c r="D512" s="1260">
        <v>0</v>
      </c>
      <c r="E512" s="168">
        <v>0</v>
      </c>
      <c r="F512" s="1260">
        <v>0</v>
      </c>
      <c r="G512" s="171">
        <v>0</v>
      </c>
      <c r="H512" s="172">
        <v>0</v>
      </c>
    </row>
    <row r="513" spans="1:8" ht="20.100000000000001" customHeight="1" thickTop="1" thickBot="1">
      <c r="A513" s="1521" t="s">
        <v>2421</v>
      </c>
      <c r="B513" s="1278" t="s">
        <v>2422</v>
      </c>
      <c r="C513" s="168">
        <v>189</v>
      </c>
      <c r="D513" s="1260">
        <v>409.2</v>
      </c>
      <c r="E513" s="168">
        <v>649</v>
      </c>
      <c r="F513" s="1260">
        <v>1430.88</v>
      </c>
      <c r="G513" s="171">
        <v>838</v>
      </c>
      <c r="H513" s="172">
        <v>1840.0800000000002</v>
      </c>
    </row>
    <row r="514" spans="1:8" ht="20.100000000000001" customHeight="1" thickTop="1" thickBot="1">
      <c r="A514" s="1521" t="s">
        <v>2423</v>
      </c>
      <c r="B514" s="1278" t="s">
        <v>2424</v>
      </c>
      <c r="C514" s="168">
        <v>0</v>
      </c>
      <c r="D514" s="1260">
        <v>0</v>
      </c>
      <c r="E514" s="168">
        <v>0</v>
      </c>
      <c r="F514" s="1260">
        <v>335.28</v>
      </c>
      <c r="G514" s="171">
        <v>0</v>
      </c>
      <c r="H514" s="172">
        <v>335.28</v>
      </c>
    </row>
    <row r="515" spans="1:8" ht="20.100000000000001" customHeight="1" thickTop="1" thickBot="1">
      <c r="A515" s="1521" t="s">
        <v>2425</v>
      </c>
      <c r="B515" s="1278" t="s">
        <v>2426</v>
      </c>
      <c r="C515" s="168">
        <v>0</v>
      </c>
      <c r="D515" s="1260">
        <v>0</v>
      </c>
      <c r="E515" s="168">
        <v>0</v>
      </c>
      <c r="F515" s="1260">
        <v>0</v>
      </c>
      <c r="G515" s="171">
        <v>0</v>
      </c>
      <c r="H515" s="172">
        <v>0</v>
      </c>
    </row>
    <row r="516" spans="1:8" ht="20.100000000000001" customHeight="1" thickTop="1" thickBot="1">
      <c r="A516" s="1521" t="s">
        <v>2427</v>
      </c>
      <c r="B516" s="1278" t="s">
        <v>2428</v>
      </c>
      <c r="C516" s="168">
        <v>40</v>
      </c>
      <c r="D516" s="1260">
        <v>215.16000000000003</v>
      </c>
      <c r="E516" s="168">
        <v>148</v>
      </c>
      <c r="F516" s="1260">
        <v>990</v>
      </c>
      <c r="G516" s="171">
        <v>188</v>
      </c>
      <c r="H516" s="172">
        <v>1205.1600000000001</v>
      </c>
    </row>
    <row r="517" spans="1:8" ht="20.100000000000001" customHeight="1" thickTop="1" thickBot="1">
      <c r="A517" s="1521" t="s">
        <v>2429</v>
      </c>
      <c r="B517" s="1278" t="s">
        <v>2430</v>
      </c>
      <c r="C517" s="168">
        <v>3660</v>
      </c>
      <c r="D517" s="1260">
        <v>1373</v>
      </c>
      <c r="E517" s="168">
        <v>7719</v>
      </c>
      <c r="F517" s="1260">
        <v>16679.52</v>
      </c>
      <c r="G517" s="171">
        <v>11379</v>
      </c>
      <c r="H517" s="172">
        <v>18052.52</v>
      </c>
    </row>
    <row r="518" spans="1:8" ht="20.100000000000001" customHeight="1" thickTop="1" thickBot="1">
      <c r="A518" s="1521" t="s">
        <v>2431</v>
      </c>
      <c r="B518" s="1278" t="s">
        <v>2432</v>
      </c>
      <c r="C518" s="168">
        <v>20</v>
      </c>
      <c r="D518" s="1260">
        <v>81</v>
      </c>
      <c r="E518" s="168">
        <v>81</v>
      </c>
      <c r="F518" s="1260">
        <v>856.68000000000006</v>
      </c>
      <c r="G518" s="171">
        <v>101</v>
      </c>
      <c r="H518" s="172">
        <v>937.68000000000006</v>
      </c>
    </row>
    <row r="519" spans="1:8" ht="20.100000000000001" customHeight="1" thickTop="1" thickBot="1">
      <c r="A519" s="1521" t="s">
        <v>2433</v>
      </c>
      <c r="B519" s="1278" t="s">
        <v>2434</v>
      </c>
      <c r="C519" s="168">
        <v>4005</v>
      </c>
      <c r="D519" s="1260">
        <v>2387.88</v>
      </c>
      <c r="E519" s="168">
        <v>6760</v>
      </c>
      <c r="F519" s="1260">
        <v>17871.480000000003</v>
      </c>
      <c r="G519" s="171">
        <v>10765</v>
      </c>
      <c r="H519" s="172">
        <v>20259.360000000004</v>
      </c>
    </row>
    <row r="520" spans="1:8" ht="20.100000000000001" customHeight="1" thickTop="1" thickBot="1">
      <c r="A520" s="1521" t="s">
        <v>2435</v>
      </c>
      <c r="B520" s="1278" t="s">
        <v>2436</v>
      </c>
      <c r="C520" s="168">
        <v>0</v>
      </c>
      <c r="D520" s="1260">
        <v>0</v>
      </c>
      <c r="E520" s="168">
        <v>0</v>
      </c>
      <c r="F520" s="1260">
        <v>0</v>
      </c>
      <c r="G520" s="171">
        <v>0</v>
      </c>
      <c r="H520" s="172">
        <v>0</v>
      </c>
    </row>
    <row r="521" spans="1:8" ht="20.100000000000001" customHeight="1" thickTop="1" thickBot="1">
      <c r="A521" s="1521" t="s">
        <v>2437</v>
      </c>
      <c r="B521" s="1278" t="s">
        <v>2438</v>
      </c>
      <c r="C521" s="168">
        <v>4218</v>
      </c>
      <c r="D521" s="1260">
        <v>1987.9199999999998</v>
      </c>
      <c r="E521" s="168">
        <v>9012</v>
      </c>
      <c r="F521" s="1260">
        <v>19598.04</v>
      </c>
      <c r="G521" s="171">
        <v>13230</v>
      </c>
      <c r="H521" s="172">
        <v>21585.96</v>
      </c>
    </row>
    <row r="522" spans="1:8" ht="20.100000000000001" customHeight="1" thickTop="1" thickBot="1">
      <c r="A522" s="1521" t="s">
        <v>2439</v>
      </c>
      <c r="B522" s="1278" t="s">
        <v>2440</v>
      </c>
      <c r="C522" s="168">
        <v>0</v>
      </c>
      <c r="D522" s="1260">
        <v>0</v>
      </c>
      <c r="E522" s="168">
        <v>0</v>
      </c>
      <c r="F522" s="1260">
        <v>0</v>
      </c>
      <c r="G522" s="171">
        <v>0</v>
      </c>
      <c r="H522" s="172">
        <v>0</v>
      </c>
    </row>
    <row r="523" spans="1:8" ht="20.100000000000001" customHeight="1" thickTop="1" thickBot="1">
      <c r="A523" s="1521" t="s">
        <v>2441</v>
      </c>
      <c r="B523" s="1278" t="s">
        <v>2442</v>
      </c>
      <c r="C523" s="168">
        <v>426</v>
      </c>
      <c r="D523" s="1260">
        <v>0</v>
      </c>
      <c r="E523" s="168">
        <v>864</v>
      </c>
      <c r="F523" s="1260">
        <v>1.3200000000000003</v>
      </c>
      <c r="G523" s="171">
        <v>1290</v>
      </c>
      <c r="H523" s="172">
        <v>1.3200000000000003</v>
      </c>
    </row>
    <row r="524" spans="1:8" ht="20.100000000000001" customHeight="1" thickTop="1" thickBot="1">
      <c r="A524" s="1521" t="s">
        <v>2443</v>
      </c>
      <c r="B524" s="1278" t="s">
        <v>2444</v>
      </c>
      <c r="C524" s="168">
        <v>0</v>
      </c>
      <c r="D524" s="1260">
        <v>0</v>
      </c>
      <c r="E524" s="168">
        <v>0</v>
      </c>
      <c r="F524" s="1260">
        <v>0</v>
      </c>
      <c r="G524" s="171">
        <v>0</v>
      </c>
      <c r="H524" s="172">
        <v>0</v>
      </c>
    </row>
    <row r="525" spans="1:8" ht="20.100000000000001" customHeight="1" thickTop="1" thickBot="1">
      <c r="A525" s="1521" t="s">
        <v>2445</v>
      </c>
      <c r="B525" s="1278" t="s">
        <v>2446</v>
      </c>
      <c r="C525" s="168">
        <v>0</v>
      </c>
      <c r="D525" s="1260">
        <v>0</v>
      </c>
      <c r="E525" s="168">
        <v>0</v>
      </c>
      <c r="F525" s="1260">
        <v>0</v>
      </c>
      <c r="G525" s="171">
        <v>0</v>
      </c>
      <c r="H525" s="172">
        <v>0</v>
      </c>
    </row>
    <row r="526" spans="1:8" ht="20.100000000000001" customHeight="1" thickTop="1" thickBot="1">
      <c r="A526" s="1521" t="s">
        <v>2447</v>
      </c>
      <c r="B526" s="1278" t="s">
        <v>2448</v>
      </c>
      <c r="C526" s="168">
        <v>1227</v>
      </c>
      <c r="D526" s="1260">
        <v>1250.0400000000002</v>
      </c>
      <c r="E526" s="168">
        <v>8197</v>
      </c>
      <c r="F526" s="1260">
        <v>15940.32</v>
      </c>
      <c r="G526" s="171">
        <v>9424</v>
      </c>
      <c r="H526" s="172">
        <v>17190.36</v>
      </c>
    </row>
    <row r="527" spans="1:8" ht="20.100000000000001" customHeight="1" thickTop="1" thickBot="1">
      <c r="A527" s="1521" t="s">
        <v>2449</v>
      </c>
      <c r="B527" s="1278" t="s">
        <v>2450</v>
      </c>
      <c r="C527" s="168">
        <v>0</v>
      </c>
      <c r="D527" s="1260">
        <v>0</v>
      </c>
      <c r="E527" s="168">
        <v>23</v>
      </c>
      <c r="F527" s="1260">
        <v>225.72000000000003</v>
      </c>
      <c r="G527" s="171">
        <v>23</v>
      </c>
      <c r="H527" s="172">
        <v>225.72000000000003</v>
      </c>
    </row>
    <row r="528" spans="1:8" ht="20.100000000000001" customHeight="1" thickTop="1" thickBot="1">
      <c r="A528" s="1521" t="s">
        <v>2451</v>
      </c>
      <c r="B528" s="1278" t="s">
        <v>2452</v>
      </c>
      <c r="C528" s="168">
        <v>0</v>
      </c>
      <c r="D528" s="1260">
        <v>2.6400000000000006</v>
      </c>
      <c r="E528" s="168">
        <v>0</v>
      </c>
      <c r="F528" s="1260">
        <v>21.120000000000005</v>
      </c>
      <c r="G528" s="171">
        <v>0</v>
      </c>
      <c r="H528" s="172">
        <v>23.760000000000005</v>
      </c>
    </row>
    <row r="529" spans="1:8" ht="20.100000000000001" customHeight="1" thickTop="1" thickBot="1">
      <c r="A529" s="1521" t="s">
        <v>2453</v>
      </c>
      <c r="B529" s="1278" t="s">
        <v>2454</v>
      </c>
      <c r="C529" s="168">
        <v>1156</v>
      </c>
      <c r="D529" s="1260">
        <v>1239</v>
      </c>
      <c r="E529" s="168">
        <v>5477</v>
      </c>
      <c r="F529" s="1260">
        <v>10375.200000000001</v>
      </c>
      <c r="G529" s="171">
        <v>6633</v>
      </c>
      <c r="H529" s="172">
        <v>11614.2</v>
      </c>
    </row>
    <row r="530" spans="1:8" ht="20.100000000000001" customHeight="1" thickTop="1" thickBot="1">
      <c r="A530" s="1521" t="s">
        <v>2455</v>
      </c>
      <c r="B530" s="1278" t="s">
        <v>2456</v>
      </c>
      <c r="C530" s="168">
        <v>0</v>
      </c>
      <c r="D530" s="1260">
        <v>0</v>
      </c>
      <c r="E530" s="168">
        <v>0</v>
      </c>
      <c r="F530" s="1260">
        <v>0</v>
      </c>
      <c r="G530" s="171">
        <v>0</v>
      </c>
      <c r="H530" s="172">
        <v>0</v>
      </c>
    </row>
    <row r="531" spans="1:8" ht="20.100000000000001" customHeight="1" thickTop="1" thickBot="1">
      <c r="A531" s="1521" t="s">
        <v>2457</v>
      </c>
      <c r="B531" s="1278" t="s">
        <v>2458</v>
      </c>
      <c r="C531" s="168">
        <v>344</v>
      </c>
      <c r="D531" s="1260">
        <v>34.32</v>
      </c>
      <c r="E531" s="168">
        <v>4843</v>
      </c>
      <c r="F531" s="1260">
        <v>8826.84</v>
      </c>
      <c r="G531" s="171">
        <v>5187</v>
      </c>
      <c r="H531" s="172">
        <v>8861.16</v>
      </c>
    </row>
    <row r="532" spans="1:8" ht="20.100000000000001" customHeight="1" thickTop="1" thickBot="1">
      <c r="A532" s="1521" t="s">
        <v>2459</v>
      </c>
      <c r="B532" s="1278" t="s">
        <v>2460</v>
      </c>
      <c r="C532" s="168">
        <v>16</v>
      </c>
      <c r="D532" s="1260">
        <v>3</v>
      </c>
      <c r="E532" s="168">
        <v>1266</v>
      </c>
      <c r="F532" s="1260">
        <v>963.6</v>
      </c>
      <c r="G532" s="171">
        <v>1282</v>
      </c>
      <c r="H532" s="172">
        <v>966.6</v>
      </c>
    </row>
    <row r="533" spans="1:8" ht="20.100000000000001" customHeight="1" thickTop="1" thickBot="1">
      <c r="A533" s="1521" t="s">
        <v>2461</v>
      </c>
      <c r="B533" s="1278" t="s">
        <v>2462</v>
      </c>
      <c r="C533" s="168">
        <v>0</v>
      </c>
      <c r="D533" s="1260">
        <v>0</v>
      </c>
      <c r="E533" s="168">
        <v>9</v>
      </c>
      <c r="F533" s="1260">
        <v>1</v>
      </c>
      <c r="G533" s="171">
        <v>9</v>
      </c>
      <c r="H533" s="172">
        <v>1</v>
      </c>
    </row>
    <row r="534" spans="1:8" ht="20.100000000000001" customHeight="1" thickTop="1" thickBot="1">
      <c r="A534" s="1521" t="s">
        <v>2463</v>
      </c>
      <c r="B534" s="1278" t="s">
        <v>2464</v>
      </c>
      <c r="C534" s="168">
        <v>23</v>
      </c>
      <c r="D534" s="1260">
        <v>945.11999999999989</v>
      </c>
      <c r="E534" s="168">
        <v>1298</v>
      </c>
      <c r="F534" s="1260">
        <v>7811.7599999999993</v>
      </c>
      <c r="G534" s="171">
        <v>1321</v>
      </c>
      <c r="H534" s="172">
        <v>8756.8799999999992</v>
      </c>
    </row>
    <row r="535" spans="1:8" ht="20.100000000000001" customHeight="1" thickTop="1" thickBot="1">
      <c r="A535" s="1521" t="s">
        <v>2465</v>
      </c>
      <c r="B535" s="1278" t="s">
        <v>2466</v>
      </c>
      <c r="C535" s="168">
        <v>0</v>
      </c>
      <c r="D535" s="1260">
        <v>0</v>
      </c>
      <c r="E535" s="168">
        <v>23</v>
      </c>
      <c r="F535" s="1260">
        <v>225.72000000000003</v>
      </c>
      <c r="G535" s="171">
        <v>23</v>
      </c>
      <c r="H535" s="172">
        <v>225.72000000000003</v>
      </c>
    </row>
    <row r="536" spans="1:8" ht="20.100000000000001" customHeight="1" thickTop="1" thickBot="1">
      <c r="A536" s="1521" t="s">
        <v>2467</v>
      </c>
      <c r="B536" s="1278" t="s">
        <v>2468</v>
      </c>
      <c r="C536" s="168">
        <v>0</v>
      </c>
      <c r="D536" s="1260">
        <v>0</v>
      </c>
      <c r="E536" s="168">
        <v>0</v>
      </c>
      <c r="F536" s="1260">
        <v>14.520000000000001</v>
      </c>
      <c r="G536" s="171">
        <v>0</v>
      </c>
      <c r="H536" s="172">
        <v>14.520000000000001</v>
      </c>
    </row>
    <row r="537" spans="1:8" ht="20.100000000000001" customHeight="1" thickTop="1" thickBot="1">
      <c r="A537" s="1521" t="s">
        <v>2469</v>
      </c>
      <c r="B537" s="1278" t="s">
        <v>2470</v>
      </c>
      <c r="C537" s="168">
        <v>0</v>
      </c>
      <c r="D537" s="1260">
        <v>0</v>
      </c>
      <c r="E537" s="168">
        <v>0</v>
      </c>
      <c r="F537" s="1260">
        <v>7.919999999999999</v>
      </c>
      <c r="G537" s="171">
        <v>0</v>
      </c>
      <c r="H537" s="172">
        <v>7.919999999999999</v>
      </c>
    </row>
    <row r="538" spans="1:8" ht="20.100000000000001" customHeight="1" thickTop="1" thickBot="1">
      <c r="A538" s="1521" t="s">
        <v>2471</v>
      </c>
      <c r="B538" s="1278" t="s">
        <v>2472</v>
      </c>
      <c r="C538" s="168">
        <v>0</v>
      </c>
      <c r="D538" s="1260">
        <v>0</v>
      </c>
      <c r="E538" s="168">
        <v>23</v>
      </c>
      <c r="F538" s="1260">
        <v>225.72000000000003</v>
      </c>
      <c r="G538" s="171">
        <v>23</v>
      </c>
      <c r="H538" s="172">
        <v>225.72000000000003</v>
      </c>
    </row>
    <row r="539" spans="1:8" ht="20.100000000000001" customHeight="1" thickTop="1" thickBot="1">
      <c r="A539" s="1521" t="s">
        <v>2473</v>
      </c>
      <c r="B539" s="1278" t="s">
        <v>2474</v>
      </c>
      <c r="C539" s="168">
        <v>0</v>
      </c>
      <c r="D539" s="1260">
        <v>0</v>
      </c>
      <c r="E539" s="168">
        <v>6</v>
      </c>
      <c r="F539" s="1260">
        <v>10.560000000000002</v>
      </c>
      <c r="G539" s="171">
        <v>6</v>
      </c>
      <c r="H539" s="172">
        <v>10.560000000000002</v>
      </c>
    </row>
    <row r="540" spans="1:8" ht="20.100000000000001" customHeight="1" thickTop="1" thickBot="1">
      <c r="A540" s="1521" t="s">
        <v>2475</v>
      </c>
      <c r="B540" s="1278" t="s">
        <v>2476</v>
      </c>
      <c r="C540" s="168">
        <v>0</v>
      </c>
      <c r="D540" s="1260">
        <v>0</v>
      </c>
      <c r="E540" s="168">
        <v>6</v>
      </c>
      <c r="F540" s="1260">
        <v>10.560000000000002</v>
      </c>
      <c r="G540" s="171">
        <v>6</v>
      </c>
      <c r="H540" s="172">
        <v>10.560000000000002</v>
      </c>
    </row>
    <row r="541" spans="1:8" ht="20.100000000000001" customHeight="1" thickTop="1" thickBot="1">
      <c r="A541" s="1521" t="s">
        <v>2477</v>
      </c>
      <c r="B541" s="1278" t="s">
        <v>2478</v>
      </c>
      <c r="C541" s="168">
        <v>7</v>
      </c>
      <c r="D541" s="1260">
        <v>0</v>
      </c>
      <c r="E541" s="168">
        <v>46</v>
      </c>
      <c r="F541" s="1260">
        <v>39.6</v>
      </c>
      <c r="G541" s="171">
        <v>53</v>
      </c>
      <c r="H541" s="172">
        <v>39.6</v>
      </c>
    </row>
    <row r="542" spans="1:8" ht="20.100000000000001" customHeight="1" thickTop="1" thickBot="1">
      <c r="A542" s="1521" t="s">
        <v>2479</v>
      </c>
      <c r="B542" s="1278" t="s">
        <v>2480</v>
      </c>
      <c r="C542" s="168">
        <v>6</v>
      </c>
      <c r="D542" s="1260">
        <v>0</v>
      </c>
      <c r="E542" s="168">
        <v>0</v>
      </c>
      <c r="F542" s="1260">
        <v>15.839999999999998</v>
      </c>
      <c r="G542" s="171">
        <v>6</v>
      </c>
      <c r="H542" s="172">
        <v>15.839999999999998</v>
      </c>
    </row>
    <row r="543" spans="1:8" ht="20.100000000000001" customHeight="1" thickTop="1" thickBot="1">
      <c r="A543" s="1521" t="s">
        <v>2481</v>
      </c>
      <c r="B543" s="1278" t="s">
        <v>2482</v>
      </c>
      <c r="C543" s="168">
        <v>6</v>
      </c>
      <c r="D543" s="1260">
        <v>0</v>
      </c>
      <c r="E543" s="168">
        <v>0</v>
      </c>
      <c r="F543" s="1260">
        <v>27.720000000000002</v>
      </c>
      <c r="G543" s="171">
        <v>6</v>
      </c>
      <c r="H543" s="172">
        <v>27.720000000000002</v>
      </c>
    </row>
    <row r="544" spans="1:8" ht="20.100000000000001" customHeight="1" thickTop="1" thickBot="1">
      <c r="A544" s="1521" t="s">
        <v>2483</v>
      </c>
      <c r="B544" s="1278" t="s">
        <v>2484</v>
      </c>
      <c r="C544" s="168">
        <v>9</v>
      </c>
      <c r="D544" s="1260">
        <v>0</v>
      </c>
      <c r="E544" s="168">
        <v>30</v>
      </c>
      <c r="F544" s="1260">
        <v>30.36</v>
      </c>
      <c r="G544" s="171">
        <v>39</v>
      </c>
      <c r="H544" s="172">
        <v>30.36</v>
      </c>
    </row>
    <row r="545" spans="1:8" ht="20.100000000000001" customHeight="1" thickTop="1" thickBot="1">
      <c r="A545" s="1521" t="s">
        <v>2485</v>
      </c>
      <c r="B545" s="1278" t="s">
        <v>2486</v>
      </c>
      <c r="C545" s="168">
        <v>3</v>
      </c>
      <c r="D545" s="1260">
        <v>0</v>
      </c>
      <c r="E545" s="168">
        <v>16</v>
      </c>
      <c r="F545" s="1260">
        <v>15.839999999999998</v>
      </c>
      <c r="G545" s="171">
        <v>19</v>
      </c>
      <c r="H545" s="172">
        <v>15.839999999999998</v>
      </c>
    </row>
    <row r="546" spans="1:8" ht="20.100000000000001" customHeight="1" thickTop="1" thickBot="1">
      <c r="A546" s="1521" t="s">
        <v>2487</v>
      </c>
      <c r="B546" s="1278" t="s">
        <v>2488</v>
      </c>
      <c r="C546" s="168">
        <v>1</v>
      </c>
      <c r="D546" s="1260">
        <v>0</v>
      </c>
      <c r="E546" s="168">
        <v>6</v>
      </c>
      <c r="F546" s="1260">
        <v>1.3200000000000003</v>
      </c>
      <c r="G546" s="171">
        <v>7</v>
      </c>
      <c r="H546" s="172">
        <v>1.3200000000000003</v>
      </c>
    </row>
    <row r="547" spans="1:8" ht="20.100000000000001" customHeight="1" thickTop="1" thickBot="1">
      <c r="A547" s="1521" t="s">
        <v>2489</v>
      </c>
      <c r="B547" s="1278" t="s">
        <v>2490</v>
      </c>
      <c r="C547" s="168">
        <v>130</v>
      </c>
      <c r="D547" s="1260">
        <v>178.2</v>
      </c>
      <c r="E547" s="168">
        <v>469</v>
      </c>
      <c r="F547" s="1260">
        <v>960.95999999999992</v>
      </c>
      <c r="G547" s="171">
        <v>599</v>
      </c>
      <c r="H547" s="172">
        <v>1139.1599999999999</v>
      </c>
    </row>
    <row r="548" spans="1:8" ht="20.100000000000001" customHeight="1" thickTop="1" thickBot="1">
      <c r="A548" s="1521" t="s">
        <v>2491</v>
      </c>
      <c r="B548" s="1278" t="s">
        <v>2492</v>
      </c>
      <c r="C548" s="168">
        <v>0</v>
      </c>
      <c r="D548" s="1260">
        <v>0</v>
      </c>
      <c r="E548" s="168">
        <v>1</v>
      </c>
      <c r="F548" s="1260">
        <v>207.23999999999998</v>
      </c>
      <c r="G548" s="171">
        <v>1</v>
      </c>
      <c r="H548" s="172">
        <v>207.23999999999998</v>
      </c>
    </row>
    <row r="549" spans="1:8" ht="20.100000000000001" customHeight="1" thickTop="1" thickBot="1">
      <c r="A549" s="1521" t="s">
        <v>2493</v>
      </c>
      <c r="B549" s="1278" t="s">
        <v>2494</v>
      </c>
      <c r="C549" s="168">
        <v>9</v>
      </c>
      <c r="D549" s="1260">
        <v>175.56000000000003</v>
      </c>
      <c r="E549" s="168">
        <v>105</v>
      </c>
      <c r="F549" s="1260">
        <v>949.08</v>
      </c>
      <c r="G549" s="171">
        <v>114</v>
      </c>
      <c r="H549" s="172">
        <v>1124.6400000000001</v>
      </c>
    </row>
    <row r="550" spans="1:8" ht="20.100000000000001" customHeight="1" thickTop="1" thickBot="1">
      <c r="A550" s="1521" t="s">
        <v>2495</v>
      </c>
      <c r="B550" s="1278" t="s">
        <v>2496</v>
      </c>
      <c r="C550" s="168">
        <v>0</v>
      </c>
      <c r="D550" s="1260">
        <v>0</v>
      </c>
      <c r="E550" s="168">
        <v>146</v>
      </c>
      <c r="F550" s="1260">
        <v>1012.44</v>
      </c>
      <c r="G550" s="171">
        <v>146</v>
      </c>
      <c r="H550" s="172">
        <v>1012.44</v>
      </c>
    </row>
    <row r="551" spans="1:8" ht="20.100000000000001" customHeight="1" thickTop="1" thickBot="1">
      <c r="A551" s="1521" t="s">
        <v>2497</v>
      </c>
      <c r="B551" s="1278" t="s">
        <v>2498</v>
      </c>
      <c r="C551" s="168">
        <v>0</v>
      </c>
      <c r="D551" s="1260">
        <v>3</v>
      </c>
      <c r="E551" s="168">
        <v>51</v>
      </c>
      <c r="F551" s="1260">
        <v>233.64</v>
      </c>
      <c r="G551" s="171">
        <v>51</v>
      </c>
      <c r="H551" s="172">
        <v>236.64</v>
      </c>
    </row>
    <row r="552" spans="1:8" ht="20.100000000000001" customHeight="1" thickTop="1" thickBot="1">
      <c r="A552" s="1521" t="s">
        <v>2499</v>
      </c>
      <c r="B552" s="1278" t="s">
        <v>2500</v>
      </c>
      <c r="C552" s="168">
        <v>2259</v>
      </c>
      <c r="D552" s="1260">
        <v>2320.5600000000004</v>
      </c>
      <c r="E552" s="168">
        <v>10526</v>
      </c>
      <c r="F552" s="1260">
        <v>18080.04</v>
      </c>
      <c r="G552" s="171">
        <v>12785</v>
      </c>
      <c r="H552" s="172">
        <v>20400.600000000002</v>
      </c>
    </row>
    <row r="553" spans="1:8" ht="20.100000000000001" customHeight="1" thickTop="1" thickBot="1">
      <c r="A553" s="1521" t="s">
        <v>2501</v>
      </c>
      <c r="B553" s="1278" t="s">
        <v>2502</v>
      </c>
      <c r="C553" s="168">
        <v>0</v>
      </c>
      <c r="D553" s="1260">
        <v>0</v>
      </c>
      <c r="E553" s="168">
        <v>0</v>
      </c>
      <c r="F553" s="1260">
        <v>0</v>
      </c>
      <c r="G553" s="171">
        <v>0</v>
      </c>
      <c r="H553" s="172">
        <v>0</v>
      </c>
    </row>
    <row r="554" spans="1:8" ht="20.100000000000001" customHeight="1" thickTop="1" thickBot="1">
      <c r="A554" s="1521" t="s">
        <v>2503</v>
      </c>
      <c r="B554" s="1278" t="s">
        <v>2504</v>
      </c>
      <c r="C554" s="168">
        <v>2</v>
      </c>
      <c r="D554" s="1260">
        <v>0</v>
      </c>
      <c r="E554" s="168">
        <v>20</v>
      </c>
      <c r="F554" s="1260">
        <v>34.32</v>
      </c>
      <c r="G554" s="171">
        <v>22</v>
      </c>
      <c r="H554" s="172">
        <v>34.32</v>
      </c>
    </row>
    <row r="555" spans="1:8" ht="20.100000000000001" customHeight="1" thickTop="1" thickBot="1">
      <c r="A555" s="1521" t="s">
        <v>2505</v>
      </c>
      <c r="B555" s="1278" t="s">
        <v>2506</v>
      </c>
      <c r="C555" s="168">
        <v>20</v>
      </c>
      <c r="D555" s="1260">
        <v>13.2</v>
      </c>
      <c r="E555" s="168">
        <v>119</v>
      </c>
      <c r="F555" s="1260">
        <v>139.91999999999999</v>
      </c>
      <c r="G555" s="171">
        <v>139</v>
      </c>
      <c r="H555" s="172">
        <v>153.11999999999998</v>
      </c>
    </row>
    <row r="556" spans="1:8" ht="20.100000000000001" customHeight="1" thickTop="1" thickBot="1">
      <c r="A556" s="1521" t="s">
        <v>2507</v>
      </c>
      <c r="B556" s="1278" t="s">
        <v>2508</v>
      </c>
      <c r="C556" s="168">
        <v>0</v>
      </c>
      <c r="D556" s="1260">
        <v>0</v>
      </c>
      <c r="E556" s="168">
        <v>0</v>
      </c>
      <c r="F556" s="1260">
        <v>0</v>
      </c>
      <c r="G556" s="171">
        <v>0</v>
      </c>
      <c r="H556" s="172">
        <v>0</v>
      </c>
    </row>
    <row r="557" spans="1:8" ht="20.100000000000001" customHeight="1" thickTop="1" thickBot="1">
      <c r="A557" s="1521" t="s">
        <v>2509</v>
      </c>
      <c r="B557" s="1278" t="s">
        <v>2510</v>
      </c>
      <c r="C557" s="168">
        <v>0</v>
      </c>
      <c r="D557" s="1260">
        <v>0</v>
      </c>
      <c r="E557" s="168">
        <v>4</v>
      </c>
      <c r="F557" s="1260">
        <v>0</v>
      </c>
      <c r="G557" s="171">
        <v>4</v>
      </c>
      <c r="H557" s="172">
        <v>0</v>
      </c>
    </row>
    <row r="558" spans="1:8" ht="20.100000000000001" customHeight="1" thickTop="1" thickBot="1">
      <c r="A558" s="1521" t="s">
        <v>2511</v>
      </c>
      <c r="B558" s="1278" t="s">
        <v>2512</v>
      </c>
      <c r="C558" s="168">
        <v>0</v>
      </c>
      <c r="D558" s="1260">
        <v>0</v>
      </c>
      <c r="E558" s="168">
        <v>5</v>
      </c>
      <c r="F558" s="1260">
        <v>3.9599999999999995</v>
      </c>
      <c r="G558" s="171">
        <v>5</v>
      </c>
      <c r="H558" s="172">
        <v>3.9599999999999995</v>
      </c>
    </row>
    <row r="559" spans="1:8" ht="20.100000000000001" customHeight="1" thickTop="1" thickBot="1">
      <c r="A559" s="1521" t="s">
        <v>2513</v>
      </c>
      <c r="B559" s="1278" t="s">
        <v>2514</v>
      </c>
      <c r="C559" s="168">
        <v>0</v>
      </c>
      <c r="D559" s="1260">
        <v>0</v>
      </c>
      <c r="E559" s="168">
        <v>2</v>
      </c>
      <c r="F559" s="1260">
        <v>3.9599999999999995</v>
      </c>
      <c r="G559" s="171">
        <v>2</v>
      </c>
      <c r="H559" s="172">
        <v>3.9599999999999995</v>
      </c>
    </row>
    <row r="560" spans="1:8" ht="20.100000000000001" customHeight="1" thickTop="1" thickBot="1">
      <c r="A560" s="1521" t="s">
        <v>2515</v>
      </c>
      <c r="B560" s="1278" t="s">
        <v>2516</v>
      </c>
      <c r="C560" s="168">
        <v>0</v>
      </c>
      <c r="D560" s="1260">
        <v>0</v>
      </c>
      <c r="E560" s="168">
        <v>0</v>
      </c>
      <c r="F560" s="1260">
        <v>2.6400000000000006</v>
      </c>
      <c r="G560" s="171">
        <v>0</v>
      </c>
      <c r="H560" s="172">
        <v>2.6400000000000006</v>
      </c>
    </row>
    <row r="561" spans="1:8" ht="20.100000000000001" customHeight="1" thickTop="1" thickBot="1">
      <c r="A561" s="1521" t="s">
        <v>2517</v>
      </c>
      <c r="B561" s="1278" t="s">
        <v>2518</v>
      </c>
      <c r="C561" s="168">
        <v>1</v>
      </c>
      <c r="D561" s="1260">
        <v>0</v>
      </c>
      <c r="E561" s="168">
        <v>9</v>
      </c>
      <c r="F561" s="1260">
        <v>0</v>
      </c>
      <c r="G561" s="171">
        <v>10</v>
      </c>
      <c r="H561" s="172">
        <v>0</v>
      </c>
    </row>
    <row r="562" spans="1:8" ht="20.100000000000001" customHeight="1" thickTop="1" thickBot="1">
      <c r="A562" s="1521" t="s">
        <v>2519</v>
      </c>
      <c r="B562" s="1278" t="s">
        <v>2520</v>
      </c>
      <c r="C562" s="168">
        <v>1153</v>
      </c>
      <c r="D562" s="1260">
        <v>1155</v>
      </c>
      <c r="E562" s="168">
        <v>4096</v>
      </c>
      <c r="F562" s="1260">
        <v>7001.2799999999988</v>
      </c>
      <c r="G562" s="171">
        <v>5249</v>
      </c>
      <c r="H562" s="172">
        <v>8156.2799999999988</v>
      </c>
    </row>
    <row r="563" spans="1:8" ht="20.100000000000001" customHeight="1" thickTop="1" thickBot="1">
      <c r="A563" s="1521" t="s">
        <v>2521</v>
      </c>
      <c r="B563" s="1278" t="s">
        <v>2522</v>
      </c>
      <c r="C563" s="168">
        <v>0</v>
      </c>
      <c r="D563" s="1260">
        <v>0</v>
      </c>
      <c r="E563" s="168">
        <v>0</v>
      </c>
      <c r="F563" s="1260">
        <v>0</v>
      </c>
      <c r="G563" s="171">
        <v>0</v>
      </c>
      <c r="H563" s="172">
        <v>0</v>
      </c>
    </row>
    <row r="564" spans="1:8" ht="20.100000000000001" customHeight="1" thickTop="1" thickBot="1">
      <c r="A564" s="1521" t="s">
        <v>2523</v>
      </c>
      <c r="B564" s="1278" t="s">
        <v>2524</v>
      </c>
      <c r="C564" s="168">
        <v>0</v>
      </c>
      <c r="D564" s="1260">
        <v>0</v>
      </c>
      <c r="E564" s="168">
        <v>0</v>
      </c>
      <c r="F564" s="1260">
        <v>0</v>
      </c>
      <c r="G564" s="171">
        <v>0</v>
      </c>
      <c r="H564" s="172">
        <v>0</v>
      </c>
    </row>
    <row r="565" spans="1:8" ht="20.100000000000001" customHeight="1" thickTop="1" thickBot="1">
      <c r="A565" s="1521" t="s">
        <v>2525</v>
      </c>
      <c r="B565" s="1278" t="s">
        <v>2526</v>
      </c>
      <c r="C565" s="168">
        <v>0</v>
      </c>
      <c r="D565" s="1260">
        <v>0</v>
      </c>
      <c r="E565" s="168">
        <v>0</v>
      </c>
      <c r="F565" s="1260">
        <v>0</v>
      </c>
      <c r="G565" s="171">
        <v>0</v>
      </c>
      <c r="H565" s="172">
        <v>0</v>
      </c>
    </row>
    <row r="566" spans="1:8" ht="20.100000000000001" customHeight="1" thickTop="1" thickBot="1">
      <c r="A566" s="1521" t="s">
        <v>2527</v>
      </c>
      <c r="B566" s="1278" t="s">
        <v>2528</v>
      </c>
      <c r="C566" s="168">
        <v>0</v>
      </c>
      <c r="D566" s="1260">
        <v>0</v>
      </c>
      <c r="E566" s="168">
        <v>0</v>
      </c>
      <c r="F566" s="1260">
        <v>0</v>
      </c>
      <c r="G566" s="171">
        <v>0</v>
      </c>
      <c r="H566" s="172">
        <v>0</v>
      </c>
    </row>
    <row r="567" spans="1:8" ht="20.100000000000001" customHeight="1" thickTop="1" thickBot="1">
      <c r="A567" s="1521" t="s">
        <v>2529</v>
      </c>
      <c r="B567" s="1278" t="s">
        <v>2530</v>
      </c>
      <c r="C567" s="168">
        <v>82</v>
      </c>
      <c r="D567" s="1260">
        <v>83.16</v>
      </c>
      <c r="E567" s="168">
        <v>440</v>
      </c>
      <c r="F567" s="1260">
        <v>912.11999999999989</v>
      </c>
      <c r="G567" s="171">
        <v>522</v>
      </c>
      <c r="H567" s="172">
        <v>995.27999999999986</v>
      </c>
    </row>
    <row r="568" spans="1:8" ht="20.100000000000001" customHeight="1" thickTop="1" thickBot="1">
      <c r="A568" s="1521" t="s">
        <v>2531</v>
      </c>
      <c r="B568" s="1278" t="s">
        <v>2532</v>
      </c>
      <c r="C568" s="168">
        <v>2</v>
      </c>
      <c r="D568" s="1260">
        <v>0</v>
      </c>
      <c r="E568" s="168">
        <v>1</v>
      </c>
      <c r="F568" s="1260">
        <v>1.3200000000000003</v>
      </c>
      <c r="G568" s="171">
        <v>3</v>
      </c>
      <c r="H568" s="172">
        <v>1.3200000000000003</v>
      </c>
    </row>
    <row r="569" spans="1:8" ht="20.100000000000001" customHeight="1" thickTop="1" thickBot="1">
      <c r="A569" s="1521" t="s">
        <v>2533</v>
      </c>
      <c r="B569" s="1278" t="s">
        <v>2534</v>
      </c>
      <c r="C569" s="168">
        <v>0</v>
      </c>
      <c r="D569" s="1260">
        <v>0</v>
      </c>
      <c r="E569" s="168">
        <v>0</v>
      </c>
      <c r="F569" s="1260">
        <v>11.88</v>
      </c>
      <c r="G569" s="171">
        <v>0</v>
      </c>
      <c r="H569" s="172">
        <v>11.88</v>
      </c>
    </row>
    <row r="570" spans="1:8" ht="20.100000000000001" customHeight="1" thickTop="1" thickBot="1">
      <c r="A570" s="1521" t="s">
        <v>2535</v>
      </c>
      <c r="B570" s="1522" t="s">
        <v>2541</v>
      </c>
      <c r="C570" s="168">
        <v>107</v>
      </c>
      <c r="D570" s="1260">
        <v>0</v>
      </c>
      <c r="E570" s="168">
        <v>342</v>
      </c>
      <c r="F570" s="1260">
        <v>476</v>
      </c>
      <c r="G570" s="171">
        <v>449</v>
      </c>
      <c r="H570" s="172">
        <v>476</v>
      </c>
    </row>
    <row r="571" spans="1:8" ht="20.100000000000001" customHeight="1" thickTop="1" thickBot="1">
      <c r="A571" s="1521" t="s">
        <v>2536</v>
      </c>
      <c r="B571" s="1522" t="s">
        <v>2542</v>
      </c>
      <c r="C571" s="168">
        <v>0</v>
      </c>
      <c r="D571" s="1260">
        <v>0</v>
      </c>
      <c r="E571" s="168">
        <v>0</v>
      </c>
      <c r="F571" s="1260">
        <v>2</v>
      </c>
      <c r="G571" s="171">
        <v>0</v>
      </c>
      <c r="H571" s="172">
        <v>2</v>
      </c>
    </row>
    <row r="572" spans="1:8" ht="20.100000000000001" customHeight="1" thickTop="1" thickBot="1">
      <c r="A572" s="1521" t="s">
        <v>2537</v>
      </c>
      <c r="B572" s="1522" t="s">
        <v>2543</v>
      </c>
      <c r="C572" s="168">
        <v>1</v>
      </c>
      <c r="D572" s="1260">
        <v>1</v>
      </c>
      <c r="E572" s="168">
        <v>8</v>
      </c>
      <c r="F572" s="1260">
        <v>3</v>
      </c>
      <c r="G572" s="171">
        <v>9</v>
      </c>
      <c r="H572" s="172">
        <v>4</v>
      </c>
    </row>
    <row r="573" spans="1:8" ht="20.100000000000001" customHeight="1" thickTop="1" thickBot="1">
      <c r="A573" s="1521" t="s">
        <v>2538</v>
      </c>
      <c r="B573" s="1522" t="s">
        <v>2544</v>
      </c>
      <c r="C573" s="168">
        <v>0</v>
      </c>
      <c r="D573" s="1260">
        <v>1</v>
      </c>
      <c r="E573" s="168">
        <v>1</v>
      </c>
      <c r="F573" s="1260">
        <v>1</v>
      </c>
      <c r="G573" s="171">
        <v>1</v>
      </c>
      <c r="H573" s="172">
        <v>2</v>
      </c>
    </row>
    <row r="574" spans="1:8" ht="20.100000000000001" customHeight="1" thickTop="1" thickBot="1">
      <c r="A574" s="1521" t="s">
        <v>2539</v>
      </c>
      <c r="B574" s="1522" t="s">
        <v>2545</v>
      </c>
      <c r="C574" s="168">
        <v>0</v>
      </c>
      <c r="D574" s="1260">
        <v>1</v>
      </c>
      <c r="E574" s="168">
        <v>0</v>
      </c>
      <c r="F574" s="1260">
        <v>1</v>
      </c>
      <c r="G574" s="171">
        <v>0</v>
      </c>
      <c r="H574" s="172">
        <v>2</v>
      </c>
    </row>
    <row r="575" spans="1:8" ht="20.100000000000001" customHeight="1" thickTop="1" thickBot="1">
      <c r="A575" s="1521" t="s">
        <v>2540</v>
      </c>
      <c r="B575" s="1522" t="s">
        <v>2546</v>
      </c>
      <c r="C575" s="168">
        <v>0</v>
      </c>
      <c r="D575" s="1260">
        <v>1</v>
      </c>
      <c r="E575" s="168">
        <v>0</v>
      </c>
      <c r="F575" s="1260">
        <v>1</v>
      </c>
      <c r="G575" s="171">
        <v>0</v>
      </c>
      <c r="H575" s="172">
        <v>2</v>
      </c>
    </row>
    <row r="576" spans="1:8" ht="20.100000000000001" customHeight="1" thickTop="1" thickBot="1">
      <c r="A576" s="1521" t="s">
        <v>2547</v>
      </c>
      <c r="B576" s="1523" t="s">
        <v>2566</v>
      </c>
      <c r="C576" s="168">
        <v>237</v>
      </c>
      <c r="D576" s="1260">
        <v>0</v>
      </c>
      <c r="E576" s="168">
        <v>382</v>
      </c>
      <c r="F576" s="1260">
        <v>1</v>
      </c>
      <c r="G576" s="171">
        <v>619</v>
      </c>
      <c r="H576" s="172">
        <v>1</v>
      </c>
    </row>
    <row r="577" spans="1:8" ht="20.100000000000001" customHeight="1" thickTop="1" thickBot="1">
      <c r="A577" s="1521" t="s">
        <v>2548</v>
      </c>
      <c r="B577" s="1523" t="s">
        <v>2567</v>
      </c>
      <c r="C577" s="168">
        <v>7</v>
      </c>
      <c r="D577" s="1260">
        <v>0</v>
      </c>
      <c r="E577" s="168">
        <v>14</v>
      </c>
      <c r="F577" s="1260">
        <v>1</v>
      </c>
      <c r="G577" s="171">
        <v>21</v>
      </c>
      <c r="H577" s="172">
        <v>1</v>
      </c>
    </row>
    <row r="578" spans="1:8" ht="20.100000000000001" customHeight="1" thickTop="1" thickBot="1">
      <c r="A578" s="1521" t="s">
        <v>2549</v>
      </c>
      <c r="B578" s="1523" t="s">
        <v>2568</v>
      </c>
      <c r="C578" s="168">
        <v>4</v>
      </c>
      <c r="D578" s="1260">
        <v>0</v>
      </c>
      <c r="E578" s="168">
        <v>11</v>
      </c>
      <c r="F578" s="1260">
        <v>1</v>
      </c>
      <c r="G578" s="171">
        <v>15</v>
      </c>
      <c r="H578" s="172">
        <v>1</v>
      </c>
    </row>
    <row r="579" spans="1:8" ht="20.100000000000001" customHeight="1" thickTop="1" thickBot="1">
      <c r="A579" s="1521" t="s">
        <v>2550</v>
      </c>
      <c r="B579" s="1523" t="s">
        <v>2569</v>
      </c>
      <c r="C579" s="168">
        <v>8</v>
      </c>
      <c r="D579" s="1260">
        <v>0</v>
      </c>
      <c r="E579" s="168">
        <v>16</v>
      </c>
      <c r="F579" s="1260">
        <v>1</v>
      </c>
      <c r="G579" s="171">
        <v>24</v>
      </c>
      <c r="H579" s="172">
        <v>1</v>
      </c>
    </row>
    <row r="580" spans="1:8" ht="20.100000000000001" customHeight="1" thickTop="1" thickBot="1">
      <c r="A580" s="1521" t="s">
        <v>2551</v>
      </c>
      <c r="B580" s="1523" t="s">
        <v>2583</v>
      </c>
      <c r="C580" s="168">
        <v>2</v>
      </c>
      <c r="D580" s="1260">
        <v>0</v>
      </c>
      <c r="E580" s="168">
        <v>3</v>
      </c>
      <c r="F580" s="1260">
        <v>1</v>
      </c>
      <c r="G580" s="171">
        <v>5</v>
      </c>
      <c r="H580" s="172">
        <v>1</v>
      </c>
    </row>
    <row r="581" spans="1:8" ht="20.100000000000001" customHeight="1" thickTop="1" thickBot="1">
      <c r="A581" s="1521" t="s">
        <v>2552</v>
      </c>
      <c r="B581" s="1523" t="s">
        <v>2584</v>
      </c>
      <c r="C581" s="168">
        <v>2</v>
      </c>
      <c r="D581" s="1260">
        <v>0</v>
      </c>
      <c r="E581" s="168">
        <v>3</v>
      </c>
      <c r="F581" s="1260">
        <v>1</v>
      </c>
      <c r="G581" s="171">
        <v>5</v>
      </c>
      <c r="H581" s="172">
        <v>1</v>
      </c>
    </row>
    <row r="582" spans="1:8" ht="20.100000000000001" customHeight="1" thickTop="1" thickBot="1">
      <c r="A582" s="1521" t="s">
        <v>2553</v>
      </c>
      <c r="B582" s="1523" t="s">
        <v>2570</v>
      </c>
      <c r="C582" s="168">
        <v>2</v>
      </c>
      <c r="D582" s="1260">
        <v>0</v>
      </c>
      <c r="E582" s="168">
        <v>3</v>
      </c>
      <c r="F582" s="1260">
        <v>1</v>
      </c>
      <c r="G582" s="171">
        <v>5</v>
      </c>
      <c r="H582" s="172">
        <v>1</v>
      </c>
    </row>
    <row r="583" spans="1:8" ht="20.100000000000001" customHeight="1" thickTop="1" thickBot="1">
      <c r="A583" s="1521" t="s">
        <v>2554</v>
      </c>
      <c r="B583" s="1523" t="s">
        <v>2571</v>
      </c>
      <c r="C583" s="168">
        <v>0</v>
      </c>
      <c r="D583" s="1260">
        <v>0</v>
      </c>
      <c r="E583" s="168">
        <v>0</v>
      </c>
      <c r="F583" s="1260">
        <v>1</v>
      </c>
      <c r="G583" s="171">
        <v>0</v>
      </c>
      <c r="H583" s="172">
        <v>1</v>
      </c>
    </row>
    <row r="584" spans="1:8" ht="20.100000000000001" customHeight="1" thickTop="1" thickBot="1">
      <c r="A584" s="1521" t="s">
        <v>2555</v>
      </c>
      <c r="B584" s="1523" t="s">
        <v>2572</v>
      </c>
      <c r="C584" s="168">
        <v>2</v>
      </c>
      <c r="D584" s="1260">
        <v>0</v>
      </c>
      <c r="E584" s="168">
        <v>11</v>
      </c>
      <c r="F584" s="1260">
        <v>1</v>
      </c>
      <c r="G584" s="171">
        <v>13</v>
      </c>
      <c r="H584" s="172">
        <v>1</v>
      </c>
    </row>
    <row r="585" spans="1:8" ht="20.100000000000001" customHeight="1" thickTop="1" thickBot="1">
      <c r="A585" s="1521" t="s">
        <v>2556</v>
      </c>
      <c r="B585" s="1523" t="s">
        <v>2573</v>
      </c>
      <c r="C585" s="168">
        <v>6</v>
      </c>
      <c r="D585" s="1260">
        <v>0</v>
      </c>
      <c r="E585" s="168">
        <v>14</v>
      </c>
      <c r="F585" s="1260">
        <v>1</v>
      </c>
      <c r="G585" s="171">
        <v>20</v>
      </c>
      <c r="H585" s="172">
        <v>1</v>
      </c>
    </row>
    <row r="586" spans="1:8" ht="20.100000000000001" customHeight="1" thickTop="1" thickBot="1">
      <c r="A586" s="1521" t="s">
        <v>2557</v>
      </c>
      <c r="B586" s="1523" t="s">
        <v>2574</v>
      </c>
      <c r="C586" s="168">
        <v>0</v>
      </c>
      <c r="D586" s="1260">
        <v>0</v>
      </c>
      <c r="E586" s="168">
        <v>0</v>
      </c>
      <c r="F586" s="1260">
        <v>1</v>
      </c>
      <c r="G586" s="171">
        <v>0</v>
      </c>
      <c r="H586" s="172">
        <v>1</v>
      </c>
    </row>
    <row r="587" spans="1:8" ht="20.100000000000001" customHeight="1" thickTop="1" thickBot="1">
      <c r="A587" s="1521" t="s">
        <v>2558</v>
      </c>
      <c r="B587" s="1523" t="s">
        <v>2575</v>
      </c>
      <c r="C587" s="168">
        <v>6</v>
      </c>
      <c r="D587" s="1260">
        <v>0</v>
      </c>
      <c r="E587" s="168">
        <v>14</v>
      </c>
      <c r="F587" s="1260">
        <v>1</v>
      </c>
      <c r="G587" s="171">
        <v>20</v>
      </c>
      <c r="H587" s="172">
        <v>1</v>
      </c>
    </row>
    <row r="588" spans="1:8" ht="20.100000000000001" customHeight="1" thickTop="1" thickBot="1">
      <c r="A588" s="1521" t="s">
        <v>2559</v>
      </c>
      <c r="B588" s="1523" t="s">
        <v>2576</v>
      </c>
      <c r="C588" s="168">
        <v>6</v>
      </c>
      <c r="D588" s="1260">
        <v>0</v>
      </c>
      <c r="E588" s="168">
        <v>13</v>
      </c>
      <c r="F588" s="1260">
        <v>1</v>
      </c>
      <c r="G588" s="171">
        <v>19</v>
      </c>
      <c r="H588" s="172">
        <v>1</v>
      </c>
    </row>
    <row r="589" spans="1:8" ht="20.100000000000001" customHeight="1" thickTop="1" thickBot="1">
      <c r="A589" s="1521" t="s">
        <v>2560</v>
      </c>
      <c r="B589" s="1523" t="s">
        <v>2577</v>
      </c>
      <c r="C589" s="168">
        <v>7</v>
      </c>
      <c r="D589" s="1260">
        <v>0</v>
      </c>
      <c r="E589" s="168">
        <v>14</v>
      </c>
      <c r="F589" s="1260">
        <v>1</v>
      </c>
      <c r="G589" s="171">
        <v>21</v>
      </c>
      <c r="H589" s="172">
        <v>1</v>
      </c>
    </row>
    <row r="590" spans="1:8" ht="20.100000000000001" customHeight="1" thickTop="1" thickBot="1">
      <c r="A590" s="1521" t="s">
        <v>2561</v>
      </c>
      <c r="B590" s="1523" t="s">
        <v>2578</v>
      </c>
      <c r="C590" s="168">
        <v>3</v>
      </c>
      <c r="D590" s="1260">
        <v>0</v>
      </c>
      <c r="E590" s="168">
        <v>11</v>
      </c>
      <c r="F590" s="1260">
        <v>1</v>
      </c>
      <c r="G590" s="171">
        <v>14</v>
      </c>
      <c r="H590" s="172">
        <v>1</v>
      </c>
    </row>
    <row r="591" spans="1:8" ht="20.100000000000001" customHeight="1" thickTop="1" thickBot="1">
      <c r="A591" s="1521" t="s">
        <v>2562</v>
      </c>
      <c r="B591" s="1523" t="s">
        <v>2579</v>
      </c>
      <c r="C591" s="168">
        <v>4</v>
      </c>
      <c r="D591" s="1260">
        <v>0</v>
      </c>
      <c r="E591" s="168">
        <v>9</v>
      </c>
      <c r="F591" s="1260">
        <v>1</v>
      </c>
      <c r="G591" s="171">
        <v>13</v>
      </c>
      <c r="H591" s="172">
        <v>1</v>
      </c>
    </row>
    <row r="592" spans="1:8" ht="20.100000000000001" customHeight="1" thickTop="1" thickBot="1">
      <c r="A592" s="1521" t="s">
        <v>2563</v>
      </c>
      <c r="B592" s="1523" t="s">
        <v>2580</v>
      </c>
      <c r="C592" s="168">
        <v>6</v>
      </c>
      <c r="D592" s="1260">
        <v>0</v>
      </c>
      <c r="E592" s="168">
        <v>14</v>
      </c>
      <c r="F592" s="1260">
        <v>1</v>
      </c>
      <c r="G592" s="171">
        <v>20</v>
      </c>
      <c r="H592" s="172">
        <v>1</v>
      </c>
    </row>
    <row r="593" spans="1:8" ht="20.100000000000001" customHeight="1" thickTop="1" thickBot="1">
      <c r="A593" s="1521" t="s">
        <v>2564</v>
      </c>
      <c r="B593" s="1523" t="s">
        <v>2581</v>
      </c>
      <c r="C593" s="168">
        <v>7</v>
      </c>
      <c r="D593" s="1260">
        <v>0</v>
      </c>
      <c r="E593" s="168">
        <v>16</v>
      </c>
      <c r="F593" s="1260">
        <v>1</v>
      </c>
      <c r="G593" s="171">
        <v>23</v>
      </c>
      <c r="H593" s="172">
        <v>1</v>
      </c>
    </row>
    <row r="594" spans="1:8" ht="20.100000000000001" customHeight="1" thickTop="1" thickBot="1">
      <c r="A594" s="1521" t="s">
        <v>2565</v>
      </c>
      <c r="B594" s="1523" t="s">
        <v>2582</v>
      </c>
      <c r="C594" s="168">
        <v>0</v>
      </c>
      <c r="D594" s="1260">
        <v>0</v>
      </c>
      <c r="E594" s="168">
        <v>0</v>
      </c>
      <c r="F594" s="1260">
        <v>1</v>
      </c>
      <c r="G594" s="171">
        <v>0</v>
      </c>
      <c r="H594" s="172">
        <v>1</v>
      </c>
    </row>
    <row r="595" spans="1:8" ht="20.100000000000001" customHeight="1" thickTop="1" thickBot="1">
      <c r="A595" s="1521" t="s">
        <v>7821</v>
      </c>
      <c r="B595" s="1278" t="s">
        <v>7822</v>
      </c>
      <c r="C595" s="168">
        <v>0</v>
      </c>
      <c r="D595" s="173"/>
      <c r="E595" s="168">
        <v>12</v>
      </c>
      <c r="F595" s="173"/>
      <c r="G595" s="171">
        <v>12</v>
      </c>
      <c r="H595" s="172"/>
    </row>
    <row r="596" spans="1:8" ht="20.100000000000001" customHeight="1" thickTop="1" thickBot="1">
      <c r="A596" s="1524" t="s">
        <v>7823</v>
      </c>
      <c r="B596" s="1363" t="s">
        <v>7824</v>
      </c>
      <c r="C596" s="168">
        <v>1</v>
      </c>
      <c r="D596" s="173"/>
      <c r="E596" s="168">
        <v>3</v>
      </c>
      <c r="F596" s="173"/>
      <c r="G596" s="171">
        <v>4</v>
      </c>
      <c r="H596" s="172"/>
    </row>
    <row r="597" spans="1:8" ht="20.100000000000001" customHeight="1" thickTop="1" thickBot="1">
      <c r="A597" s="1525"/>
      <c r="B597" s="1535"/>
      <c r="C597" s="1254">
        <v>0</v>
      </c>
      <c r="D597" s="1255"/>
      <c r="E597" s="1254">
        <v>0</v>
      </c>
      <c r="F597" s="1255"/>
      <c r="G597" s="1256">
        <v>0</v>
      </c>
      <c r="H597" s="1257">
        <v>0</v>
      </c>
    </row>
    <row r="598" spans="1:8" ht="20.100000000000001" customHeight="1">
      <c r="A598" s="2126" t="s">
        <v>2338</v>
      </c>
      <c r="B598" s="2127"/>
      <c r="C598" s="1536">
        <v>50329</v>
      </c>
      <c r="D598" s="1537">
        <v>107397.52</v>
      </c>
      <c r="E598" s="1536">
        <v>33772</v>
      </c>
      <c r="F598" s="1537">
        <v>79312.960000000006</v>
      </c>
      <c r="G598" s="1536">
        <v>84101</v>
      </c>
      <c r="H598" s="1538">
        <v>186710.48</v>
      </c>
    </row>
    <row r="599" spans="1:8" ht="20.100000000000001" customHeight="1">
      <c r="A599" s="2121" t="s">
        <v>2339</v>
      </c>
      <c r="B599" s="2122"/>
      <c r="C599" s="1530">
        <v>69778</v>
      </c>
      <c r="D599" s="1531">
        <v>131195.56</v>
      </c>
      <c r="E599" s="1530">
        <v>112221</v>
      </c>
      <c r="F599" s="1531">
        <v>219713.44</v>
      </c>
      <c r="G599" s="1530">
        <v>181999</v>
      </c>
      <c r="H599" s="1532">
        <v>350909</v>
      </c>
    </row>
    <row r="600" spans="1:8" ht="20.100000000000001" customHeight="1" thickBot="1">
      <c r="A600" s="2123" t="s">
        <v>2340</v>
      </c>
      <c r="B600" s="2124"/>
      <c r="C600" s="1533">
        <v>393382</v>
      </c>
      <c r="D600" s="1534">
        <v>785853.15999999992</v>
      </c>
      <c r="E600" s="1533">
        <v>615127</v>
      </c>
      <c r="F600" s="1534">
        <v>1102706.76</v>
      </c>
      <c r="G600" s="1533">
        <v>1008509</v>
      </c>
      <c r="H600" s="1539">
        <v>1888559.92</v>
      </c>
    </row>
  </sheetData>
  <mergeCells count="21">
    <mergeCell ref="A599:B599"/>
    <mergeCell ref="A600:B600"/>
    <mergeCell ref="C1:F1"/>
    <mergeCell ref="A386:B386"/>
    <mergeCell ref="A408:B408"/>
    <mergeCell ref="A409:B409"/>
    <mergeCell ref="A503:B503"/>
    <mergeCell ref="A504:B504"/>
    <mergeCell ref="A598:B598"/>
    <mergeCell ref="A119:B119"/>
    <mergeCell ref="A120:B120"/>
    <mergeCell ref="A385:B385"/>
    <mergeCell ref="A7:B7"/>
    <mergeCell ref="A8:B8"/>
    <mergeCell ref="A9:B9"/>
    <mergeCell ref="C4:H4"/>
    <mergeCell ref="A5:A6"/>
    <mergeCell ref="B5:B6"/>
    <mergeCell ref="C5:D5"/>
    <mergeCell ref="E5:F5"/>
    <mergeCell ref="G5:H5"/>
  </mergeCells>
  <phoneticPr fontId="182" type="noConversion"/>
  <conditionalFormatting sqref="A122">
    <cfRule type="duplicateValues" dxfId="23" priority="4" stopIfTrue="1"/>
  </conditionalFormatting>
  <conditionalFormatting sqref="A188:A189">
    <cfRule type="duplicateValues" dxfId="22" priority="15" stopIfTrue="1"/>
  </conditionalFormatting>
  <conditionalFormatting sqref="A196:A364">
    <cfRule type="duplicateValues" dxfId="21" priority="18" stopIfTrue="1"/>
  </conditionalFormatting>
  <conditionalFormatting sqref="A365">
    <cfRule type="duplicateValues" dxfId="20" priority="7" stopIfTrue="1"/>
  </conditionalFormatting>
  <conditionalFormatting sqref="A366">
    <cfRule type="duplicateValues" dxfId="19" priority="13" stopIfTrue="1"/>
  </conditionalFormatting>
  <conditionalFormatting sqref="A367">
    <cfRule type="duplicateValues" dxfId="18" priority="5" stopIfTrue="1"/>
  </conditionalFormatting>
  <conditionalFormatting sqref="A407:A410 A503:A594 A597:A600 A402:A404">
    <cfRule type="duplicateValues" dxfId="17" priority="19" stopIfTrue="1"/>
  </conditionalFormatting>
  <conditionalFormatting sqref="A411:A449 A474:A475 A483:A484">
    <cfRule type="duplicateValues" dxfId="16" priority="10" stopIfTrue="1"/>
  </conditionalFormatting>
  <conditionalFormatting sqref="A450:A473">
    <cfRule type="duplicateValues" dxfId="15" priority="8" stopIfTrue="1"/>
  </conditionalFormatting>
  <conditionalFormatting sqref="A483:A484">
    <cfRule type="duplicateValues" dxfId="14" priority="9" stopIfTrue="1"/>
  </conditionalFormatting>
  <conditionalFormatting sqref="A485:A487 A489:A493">
    <cfRule type="duplicateValues" dxfId="13" priority="11" stopIfTrue="1"/>
  </conditionalFormatting>
  <conditionalFormatting sqref="A485:A493">
    <cfRule type="duplicateValues" dxfId="12" priority="12" stopIfTrue="1"/>
  </conditionalFormatting>
  <conditionalFormatting sqref="A498:A502">
    <cfRule type="duplicateValues" dxfId="11" priority="1" stopIfTrue="1"/>
    <cfRule type="duplicateValues" dxfId="10" priority="2" stopIfTrue="1"/>
  </conditionalFormatting>
  <conditionalFormatting sqref="A503">
    <cfRule type="duplicateValues" dxfId="9" priority="14" stopIfTrue="1"/>
  </conditionalFormatting>
  <conditionalFormatting sqref="A595">
    <cfRule type="duplicateValues" dxfId="8" priority="6" stopIfTrue="1"/>
  </conditionalFormatting>
  <conditionalFormatting sqref="A596">
    <cfRule type="duplicateValues" dxfId="7" priority="3" stopIfTrue="1"/>
  </conditionalFormatting>
  <pageMargins left="0.25" right="0.25" top="0.75" bottom="0.75" header="0.3" footer="0.3"/>
  <pageSetup paperSize="9" scale="9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A5C7-4CFF-41DF-A424-923505F4166D}">
  <sheetPr>
    <tabColor theme="4" tint="0.59999389629810485"/>
  </sheetPr>
  <dimension ref="A1:AI34"/>
  <sheetViews>
    <sheetView topLeftCell="A7" zoomScaleNormal="100" workbookViewId="0">
      <selection activeCell="X9" sqref="X9"/>
    </sheetView>
  </sheetViews>
  <sheetFormatPr defaultRowHeight="12.75"/>
  <cols>
    <col min="1" max="1" width="9.85546875" style="956" customWidth="1"/>
    <col min="2" max="2" width="30" style="956" customWidth="1"/>
    <col min="3" max="3" width="6.5703125" style="956" customWidth="1"/>
    <col min="4" max="4" width="5.5703125" style="956" customWidth="1"/>
    <col min="5" max="5" width="5.140625" style="956" customWidth="1"/>
    <col min="6" max="6" width="5.28515625" style="956" customWidth="1"/>
    <col min="7" max="7" width="5.85546875" style="966" customWidth="1"/>
    <col min="8" max="8" width="6.140625" style="966" customWidth="1"/>
    <col min="9" max="9" width="5.28515625" style="966" customWidth="1"/>
    <col min="10" max="10" width="4.85546875" style="966" customWidth="1"/>
    <col min="11" max="11" width="9.140625" style="956"/>
    <col min="12" max="12" width="5.5703125" style="956" customWidth="1"/>
    <col min="13" max="13" width="5.28515625" style="956" customWidth="1"/>
    <col min="14" max="14" width="5.5703125" style="956" customWidth="1"/>
    <col min="15" max="15" width="9.140625" style="966"/>
    <col min="16" max="16" width="5.5703125" style="966" customWidth="1"/>
    <col min="17" max="17" width="6.28515625" style="966" bestFit="1" customWidth="1"/>
    <col min="18" max="18" width="5.7109375" style="966" customWidth="1"/>
    <col min="19" max="19" width="8.7109375" style="966" customWidth="1"/>
    <col min="20" max="20" width="12.7109375" style="956" customWidth="1"/>
    <col min="21" max="21" width="12.28515625" style="956" customWidth="1"/>
    <col min="22" max="22" width="5.7109375" style="956" customWidth="1"/>
    <col min="23" max="23" width="5.28515625" style="956" customWidth="1"/>
    <col min="24" max="25" width="12" style="956" customWidth="1"/>
    <col min="26" max="26" width="12.7109375" style="956" customWidth="1"/>
    <col min="27" max="27" width="16.5703125" style="956" customWidth="1"/>
    <col min="28" max="31" width="12" style="956" customWidth="1"/>
    <col min="32" max="34" width="12.28515625" style="956" customWidth="1"/>
    <col min="35" max="256" width="9.140625" style="956"/>
    <col min="257" max="257" width="9.85546875" style="956" customWidth="1"/>
    <col min="258" max="258" width="30" style="956" customWidth="1"/>
    <col min="259" max="259" width="6.5703125" style="956" customWidth="1"/>
    <col min="260" max="260" width="5.5703125" style="956" customWidth="1"/>
    <col min="261" max="261" width="5.140625" style="956" customWidth="1"/>
    <col min="262" max="262" width="5.28515625" style="956" customWidth="1"/>
    <col min="263" max="263" width="5.85546875" style="956" customWidth="1"/>
    <col min="264" max="264" width="6.140625" style="956" customWidth="1"/>
    <col min="265" max="265" width="5.28515625" style="956" customWidth="1"/>
    <col min="266" max="266" width="4.85546875" style="956" customWidth="1"/>
    <col min="267" max="267" width="9.140625" style="956"/>
    <col min="268" max="268" width="5.5703125" style="956" customWidth="1"/>
    <col min="269" max="269" width="5.28515625" style="956" customWidth="1"/>
    <col min="270" max="270" width="5.5703125" style="956" customWidth="1"/>
    <col min="271" max="271" width="9.140625" style="956"/>
    <col min="272" max="272" width="5.5703125" style="956" customWidth="1"/>
    <col min="273" max="273" width="6.28515625" style="956" bestFit="1" customWidth="1"/>
    <col min="274" max="274" width="5.7109375" style="956" customWidth="1"/>
    <col min="275" max="275" width="11.85546875" style="956" customWidth="1"/>
    <col min="276" max="276" width="10.85546875" style="956" customWidth="1"/>
    <col min="277" max="277" width="7.28515625" style="956" customWidth="1"/>
    <col min="278" max="278" width="5.28515625" style="956" customWidth="1"/>
    <col min="279" max="279" width="14.42578125" style="956" bestFit="1" customWidth="1"/>
    <col min="280" max="281" width="12" style="956" customWidth="1"/>
    <col min="282" max="282" width="12.7109375" style="956" customWidth="1"/>
    <col min="283" max="283" width="16.5703125" style="956" customWidth="1"/>
    <col min="284" max="287" width="12" style="956" customWidth="1"/>
    <col min="288" max="290" width="12.28515625" style="956" customWidth="1"/>
    <col min="291" max="512" width="9.140625" style="956"/>
    <col min="513" max="513" width="9.85546875" style="956" customWidth="1"/>
    <col min="514" max="514" width="30" style="956" customWidth="1"/>
    <col min="515" max="515" width="6.5703125" style="956" customWidth="1"/>
    <col min="516" max="516" width="5.5703125" style="956" customWidth="1"/>
    <col min="517" max="517" width="5.140625" style="956" customWidth="1"/>
    <col min="518" max="518" width="5.28515625" style="956" customWidth="1"/>
    <col min="519" max="519" width="5.85546875" style="956" customWidth="1"/>
    <col min="520" max="520" width="6.140625" style="956" customWidth="1"/>
    <col min="521" max="521" width="5.28515625" style="956" customWidth="1"/>
    <col min="522" max="522" width="4.85546875" style="956" customWidth="1"/>
    <col min="523" max="523" width="9.140625" style="956"/>
    <col min="524" max="524" width="5.5703125" style="956" customWidth="1"/>
    <col min="525" max="525" width="5.28515625" style="956" customWidth="1"/>
    <col min="526" max="526" width="5.5703125" style="956" customWidth="1"/>
    <col min="527" max="527" width="9.140625" style="956"/>
    <col min="528" max="528" width="5.5703125" style="956" customWidth="1"/>
    <col min="529" max="529" width="6.28515625" style="956" bestFit="1" customWidth="1"/>
    <col min="530" max="530" width="5.7109375" style="956" customWidth="1"/>
    <col min="531" max="531" width="11.85546875" style="956" customWidth="1"/>
    <col min="532" max="532" width="10.85546875" style="956" customWidth="1"/>
    <col min="533" max="533" width="7.28515625" style="956" customWidth="1"/>
    <col min="534" max="534" width="5.28515625" style="956" customWidth="1"/>
    <col min="535" max="535" width="14.42578125" style="956" bestFit="1" customWidth="1"/>
    <col min="536" max="537" width="12" style="956" customWidth="1"/>
    <col min="538" max="538" width="12.7109375" style="956" customWidth="1"/>
    <col min="539" max="539" width="16.5703125" style="956" customWidth="1"/>
    <col min="540" max="543" width="12" style="956" customWidth="1"/>
    <col min="544" max="546" width="12.28515625" style="956" customWidth="1"/>
    <col min="547" max="768" width="9.140625" style="956"/>
    <col min="769" max="769" width="9.85546875" style="956" customWidth="1"/>
    <col min="770" max="770" width="30" style="956" customWidth="1"/>
    <col min="771" max="771" width="6.5703125" style="956" customWidth="1"/>
    <col min="772" max="772" width="5.5703125" style="956" customWidth="1"/>
    <col min="773" max="773" width="5.140625" style="956" customWidth="1"/>
    <col min="774" max="774" width="5.28515625" style="956" customWidth="1"/>
    <col min="775" max="775" width="5.85546875" style="956" customWidth="1"/>
    <col min="776" max="776" width="6.140625" style="956" customWidth="1"/>
    <col min="777" max="777" width="5.28515625" style="956" customWidth="1"/>
    <col min="778" max="778" width="4.85546875" style="956" customWidth="1"/>
    <col min="779" max="779" width="9.140625" style="956"/>
    <col min="780" max="780" width="5.5703125" style="956" customWidth="1"/>
    <col min="781" max="781" width="5.28515625" style="956" customWidth="1"/>
    <col min="782" max="782" width="5.5703125" style="956" customWidth="1"/>
    <col min="783" max="783" width="9.140625" style="956"/>
    <col min="784" max="784" width="5.5703125" style="956" customWidth="1"/>
    <col min="785" max="785" width="6.28515625" style="956" bestFit="1" customWidth="1"/>
    <col min="786" max="786" width="5.7109375" style="956" customWidth="1"/>
    <col min="787" max="787" width="11.85546875" style="956" customWidth="1"/>
    <col min="788" max="788" width="10.85546875" style="956" customWidth="1"/>
    <col min="789" max="789" width="7.28515625" style="956" customWidth="1"/>
    <col min="790" max="790" width="5.28515625" style="956" customWidth="1"/>
    <col min="791" max="791" width="14.42578125" style="956" bestFit="1" customWidth="1"/>
    <col min="792" max="793" width="12" style="956" customWidth="1"/>
    <col min="794" max="794" width="12.7109375" style="956" customWidth="1"/>
    <col min="795" max="795" width="16.5703125" style="956" customWidth="1"/>
    <col min="796" max="799" width="12" style="956" customWidth="1"/>
    <col min="800" max="802" width="12.28515625" style="956" customWidth="1"/>
    <col min="803" max="1024" width="9.140625" style="956"/>
    <col min="1025" max="1025" width="9.85546875" style="956" customWidth="1"/>
    <col min="1026" max="1026" width="30" style="956" customWidth="1"/>
    <col min="1027" max="1027" width="6.5703125" style="956" customWidth="1"/>
    <col min="1028" max="1028" width="5.5703125" style="956" customWidth="1"/>
    <col min="1029" max="1029" width="5.140625" style="956" customWidth="1"/>
    <col min="1030" max="1030" width="5.28515625" style="956" customWidth="1"/>
    <col min="1031" max="1031" width="5.85546875" style="956" customWidth="1"/>
    <col min="1032" max="1032" width="6.140625" style="956" customWidth="1"/>
    <col min="1033" max="1033" width="5.28515625" style="956" customWidth="1"/>
    <col min="1034" max="1034" width="4.85546875" style="956" customWidth="1"/>
    <col min="1035" max="1035" width="9.140625" style="956"/>
    <col min="1036" max="1036" width="5.5703125" style="956" customWidth="1"/>
    <col min="1037" max="1037" width="5.28515625" style="956" customWidth="1"/>
    <col min="1038" max="1038" width="5.5703125" style="956" customWidth="1"/>
    <col min="1039" max="1039" width="9.140625" style="956"/>
    <col min="1040" max="1040" width="5.5703125" style="956" customWidth="1"/>
    <col min="1041" max="1041" width="6.28515625" style="956" bestFit="1" customWidth="1"/>
    <col min="1042" max="1042" width="5.7109375" style="956" customWidth="1"/>
    <col min="1043" max="1043" width="11.85546875" style="956" customWidth="1"/>
    <col min="1044" max="1044" width="10.85546875" style="956" customWidth="1"/>
    <col min="1045" max="1045" width="7.28515625" style="956" customWidth="1"/>
    <col min="1046" max="1046" width="5.28515625" style="956" customWidth="1"/>
    <col min="1047" max="1047" width="14.42578125" style="956" bestFit="1" customWidth="1"/>
    <col min="1048" max="1049" width="12" style="956" customWidth="1"/>
    <col min="1050" max="1050" width="12.7109375" style="956" customWidth="1"/>
    <col min="1051" max="1051" width="16.5703125" style="956" customWidth="1"/>
    <col min="1052" max="1055" width="12" style="956" customWidth="1"/>
    <col min="1056" max="1058" width="12.28515625" style="956" customWidth="1"/>
    <col min="1059" max="1280" width="9.140625" style="956"/>
    <col min="1281" max="1281" width="9.85546875" style="956" customWidth="1"/>
    <col min="1282" max="1282" width="30" style="956" customWidth="1"/>
    <col min="1283" max="1283" width="6.5703125" style="956" customWidth="1"/>
    <col min="1284" max="1284" width="5.5703125" style="956" customWidth="1"/>
    <col min="1285" max="1285" width="5.140625" style="956" customWidth="1"/>
    <col min="1286" max="1286" width="5.28515625" style="956" customWidth="1"/>
    <col min="1287" max="1287" width="5.85546875" style="956" customWidth="1"/>
    <col min="1288" max="1288" width="6.140625" style="956" customWidth="1"/>
    <col min="1289" max="1289" width="5.28515625" style="956" customWidth="1"/>
    <col min="1290" max="1290" width="4.85546875" style="956" customWidth="1"/>
    <col min="1291" max="1291" width="9.140625" style="956"/>
    <col min="1292" max="1292" width="5.5703125" style="956" customWidth="1"/>
    <col min="1293" max="1293" width="5.28515625" style="956" customWidth="1"/>
    <col min="1294" max="1294" width="5.5703125" style="956" customWidth="1"/>
    <col min="1295" max="1295" width="9.140625" style="956"/>
    <col min="1296" max="1296" width="5.5703125" style="956" customWidth="1"/>
    <col min="1297" max="1297" width="6.28515625" style="956" bestFit="1" customWidth="1"/>
    <col min="1298" max="1298" width="5.7109375" style="956" customWidth="1"/>
    <col min="1299" max="1299" width="11.85546875" style="956" customWidth="1"/>
    <col min="1300" max="1300" width="10.85546875" style="956" customWidth="1"/>
    <col min="1301" max="1301" width="7.28515625" style="956" customWidth="1"/>
    <col min="1302" max="1302" width="5.28515625" style="956" customWidth="1"/>
    <col min="1303" max="1303" width="14.42578125" style="956" bestFit="1" customWidth="1"/>
    <col min="1304" max="1305" width="12" style="956" customWidth="1"/>
    <col min="1306" max="1306" width="12.7109375" style="956" customWidth="1"/>
    <col min="1307" max="1307" width="16.5703125" style="956" customWidth="1"/>
    <col min="1308" max="1311" width="12" style="956" customWidth="1"/>
    <col min="1312" max="1314" width="12.28515625" style="956" customWidth="1"/>
    <col min="1315" max="1536" width="9.140625" style="956"/>
    <col min="1537" max="1537" width="9.85546875" style="956" customWidth="1"/>
    <col min="1538" max="1538" width="30" style="956" customWidth="1"/>
    <col min="1539" max="1539" width="6.5703125" style="956" customWidth="1"/>
    <col min="1540" max="1540" width="5.5703125" style="956" customWidth="1"/>
    <col min="1541" max="1541" width="5.140625" style="956" customWidth="1"/>
    <col min="1542" max="1542" width="5.28515625" style="956" customWidth="1"/>
    <col min="1543" max="1543" width="5.85546875" style="956" customWidth="1"/>
    <col min="1544" max="1544" width="6.140625" style="956" customWidth="1"/>
    <col min="1545" max="1545" width="5.28515625" style="956" customWidth="1"/>
    <col min="1546" max="1546" width="4.85546875" style="956" customWidth="1"/>
    <col min="1547" max="1547" width="9.140625" style="956"/>
    <col min="1548" max="1548" width="5.5703125" style="956" customWidth="1"/>
    <col min="1549" max="1549" width="5.28515625" style="956" customWidth="1"/>
    <col min="1550" max="1550" width="5.5703125" style="956" customWidth="1"/>
    <col min="1551" max="1551" width="9.140625" style="956"/>
    <col min="1552" max="1552" width="5.5703125" style="956" customWidth="1"/>
    <col min="1553" max="1553" width="6.28515625" style="956" bestFit="1" customWidth="1"/>
    <col min="1554" max="1554" width="5.7109375" style="956" customWidth="1"/>
    <col min="1555" max="1555" width="11.85546875" style="956" customWidth="1"/>
    <col min="1556" max="1556" width="10.85546875" style="956" customWidth="1"/>
    <col min="1557" max="1557" width="7.28515625" style="956" customWidth="1"/>
    <col min="1558" max="1558" width="5.28515625" style="956" customWidth="1"/>
    <col min="1559" max="1559" width="14.42578125" style="956" bestFit="1" customWidth="1"/>
    <col min="1560" max="1561" width="12" style="956" customWidth="1"/>
    <col min="1562" max="1562" width="12.7109375" style="956" customWidth="1"/>
    <col min="1563" max="1563" width="16.5703125" style="956" customWidth="1"/>
    <col min="1564" max="1567" width="12" style="956" customWidth="1"/>
    <col min="1568" max="1570" width="12.28515625" style="956" customWidth="1"/>
    <col min="1571" max="1792" width="9.140625" style="956"/>
    <col min="1793" max="1793" width="9.85546875" style="956" customWidth="1"/>
    <col min="1794" max="1794" width="30" style="956" customWidth="1"/>
    <col min="1795" max="1795" width="6.5703125" style="956" customWidth="1"/>
    <col min="1796" max="1796" width="5.5703125" style="956" customWidth="1"/>
    <col min="1797" max="1797" width="5.140625" style="956" customWidth="1"/>
    <col min="1798" max="1798" width="5.28515625" style="956" customWidth="1"/>
    <col min="1799" max="1799" width="5.85546875" style="956" customWidth="1"/>
    <col min="1800" max="1800" width="6.140625" style="956" customWidth="1"/>
    <col min="1801" max="1801" width="5.28515625" style="956" customWidth="1"/>
    <col min="1802" max="1802" width="4.85546875" style="956" customWidth="1"/>
    <col min="1803" max="1803" width="9.140625" style="956"/>
    <col min="1804" max="1804" width="5.5703125" style="956" customWidth="1"/>
    <col min="1805" max="1805" width="5.28515625" style="956" customWidth="1"/>
    <col min="1806" max="1806" width="5.5703125" style="956" customWidth="1"/>
    <col min="1807" max="1807" width="9.140625" style="956"/>
    <col min="1808" max="1808" width="5.5703125" style="956" customWidth="1"/>
    <col min="1809" max="1809" width="6.28515625" style="956" bestFit="1" customWidth="1"/>
    <col min="1810" max="1810" width="5.7109375" style="956" customWidth="1"/>
    <col min="1811" max="1811" width="11.85546875" style="956" customWidth="1"/>
    <col min="1812" max="1812" width="10.85546875" style="956" customWidth="1"/>
    <col min="1813" max="1813" width="7.28515625" style="956" customWidth="1"/>
    <col min="1814" max="1814" width="5.28515625" style="956" customWidth="1"/>
    <col min="1815" max="1815" width="14.42578125" style="956" bestFit="1" customWidth="1"/>
    <col min="1816" max="1817" width="12" style="956" customWidth="1"/>
    <col min="1818" max="1818" width="12.7109375" style="956" customWidth="1"/>
    <col min="1819" max="1819" width="16.5703125" style="956" customWidth="1"/>
    <col min="1820" max="1823" width="12" style="956" customWidth="1"/>
    <col min="1824" max="1826" width="12.28515625" style="956" customWidth="1"/>
    <col min="1827" max="2048" width="9.140625" style="956"/>
    <col min="2049" max="2049" width="9.85546875" style="956" customWidth="1"/>
    <col min="2050" max="2050" width="30" style="956" customWidth="1"/>
    <col min="2051" max="2051" width="6.5703125" style="956" customWidth="1"/>
    <col min="2052" max="2052" width="5.5703125" style="956" customWidth="1"/>
    <col min="2053" max="2053" width="5.140625" style="956" customWidth="1"/>
    <col min="2054" max="2054" width="5.28515625" style="956" customWidth="1"/>
    <col min="2055" max="2055" width="5.85546875" style="956" customWidth="1"/>
    <col min="2056" max="2056" width="6.140625" style="956" customWidth="1"/>
    <col min="2057" max="2057" width="5.28515625" style="956" customWidth="1"/>
    <col min="2058" max="2058" width="4.85546875" style="956" customWidth="1"/>
    <col min="2059" max="2059" width="9.140625" style="956"/>
    <col min="2060" max="2060" width="5.5703125" style="956" customWidth="1"/>
    <col min="2061" max="2061" width="5.28515625" style="956" customWidth="1"/>
    <col min="2062" max="2062" width="5.5703125" style="956" customWidth="1"/>
    <col min="2063" max="2063" width="9.140625" style="956"/>
    <col min="2064" max="2064" width="5.5703125" style="956" customWidth="1"/>
    <col min="2065" max="2065" width="6.28515625" style="956" bestFit="1" customWidth="1"/>
    <col min="2066" max="2066" width="5.7109375" style="956" customWidth="1"/>
    <col min="2067" max="2067" width="11.85546875" style="956" customWidth="1"/>
    <col min="2068" max="2068" width="10.85546875" style="956" customWidth="1"/>
    <col min="2069" max="2069" width="7.28515625" style="956" customWidth="1"/>
    <col min="2070" max="2070" width="5.28515625" style="956" customWidth="1"/>
    <col min="2071" max="2071" width="14.42578125" style="956" bestFit="1" customWidth="1"/>
    <col min="2072" max="2073" width="12" style="956" customWidth="1"/>
    <col min="2074" max="2074" width="12.7109375" style="956" customWidth="1"/>
    <col min="2075" max="2075" width="16.5703125" style="956" customWidth="1"/>
    <col min="2076" max="2079" width="12" style="956" customWidth="1"/>
    <col min="2080" max="2082" width="12.28515625" style="956" customWidth="1"/>
    <col min="2083" max="2304" width="9.140625" style="956"/>
    <col min="2305" max="2305" width="9.85546875" style="956" customWidth="1"/>
    <col min="2306" max="2306" width="30" style="956" customWidth="1"/>
    <col min="2307" max="2307" width="6.5703125" style="956" customWidth="1"/>
    <col min="2308" max="2308" width="5.5703125" style="956" customWidth="1"/>
    <col min="2309" max="2309" width="5.140625" style="956" customWidth="1"/>
    <col min="2310" max="2310" width="5.28515625" style="956" customWidth="1"/>
    <col min="2311" max="2311" width="5.85546875" style="956" customWidth="1"/>
    <col min="2312" max="2312" width="6.140625" style="956" customWidth="1"/>
    <col min="2313" max="2313" width="5.28515625" style="956" customWidth="1"/>
    <col min="2314" max="2314" width="4.85546875" style="956" customWidth="1"/>
    <col min="2315" max="2315" width="9.140625" style="956"/>
    <col min="2316" max="2316" width="5.5703125" style="956" customWidth="1"/>
    <col min="2317" max="2317" width="5.28515625" style="956" customWidth="1"/>
    <col min="2318" max="2318" width="5.5703125" style="956" customWidth="1"/>
    <col min="2319" max="2319" width="9.140625" style="956"/>
    <col min="2320" max="2320" width="5.5703125" style="956" customWidth="1"/>
    <col min="2321" max="2321" width="6.28515625" style="956" bestFit="1" customWidth="1"/>
    <col min="2322" max="2322" width="5.7109375" style="956" customWidth="1"/>
    <col min="2323" max="2323" width="11.85546875" style="956" customWidth="1"/>
    <col min="2324" max="2324" width="10.85546875" style="956" customWidth="1"/>
    <col min="2325" max="2325" width="7.28515625" style="956" customWidth="1"/>
    <col min="2326" max="2326" width="5.28515625" style="956" customWidth="1"/>
    <col min="2327" max="2327" width="14.42578125" style="956" bestFit="1" customWidth="1"/>
    <col min="2328" max="2329" width="12" style="956" customWidth="1"/>
    <col min="2330" max="2330" width="12.7109375" style="956" customWidth="1"/>
    <col min="2331" max="2331" width="16.5703125" style="956" customWidth="1"/>
    <col min="2332" max="2335" width="12" style="956" customWidth="1"/>
    <col min="2336" max="2338" width="12.28515625" style="956" customWidth="1"/>
    <col min="2339" max="2560" width="9.140625" style="956"/>
    <col min="2561" max="2561" width="9.85546875" style="956" customWidth="1"/>
    <col min="2562" max="2562" width="30" style="956" customWidth="1"/>
    <col min="2563" max="2563" width="6.5703125" style="956" customWidth="1"/>
    <col min="2564" max="2564" width="5.5703125" style="956" customWidth="1"/>
    <col min="2565" max="2565" width="5.140625" style="956" customWidth="1"/>
    <col min="2566" max="2566" width="5.28515625" style="956" customWidth="1"/>
    <col min="2567" max="2567" width="5.85546875" style="956" customWidth="1"/>
    <col min="2568" max="2568" width="6.140625" style="956" customWidth="1"/>
    <col min="2569" max="2569" width="5.28515625" style="956" customWidth="1"/>
    <col min="2570" max="2570" width="4.85546875" style="956" customWidth="1"/>
    <col min="2571" max="2571" width="9.140625" style="956"/>
    <col min="2572" max="2572" width="5.5703125" style="956" customWidth="1"/>
    <col min="2573" max="2573" width="5.28515625" style="956" customWidth="1"/>
    <col min="2574" max="2574" width="5.5703125" style="956" customWidth="1"/>
    <col min="2575" max="2575" width="9.140625" style="956"/>
    <col min="2576" max="2576" width="5.5703125" style="956" customWidth="1"/>
    <col min="2577" max="2577" width="6.28515625" style="956" bestFit="1" customWidth="1"/>
    <col min="2578" max="2578" width="5.7109375" style="956" customWidth="1"/>
    <col min="2579" max="2579" width="11.85546875" style="956" customWidth="1"/>
    <col min="2580" max="2580" width="10.85546875" style="956" customWidth="1"/>
    <col min="2581" max="2581" width="7.28515625" style="956" customWidth="1"/>
    <col min="2582" max="2582" width="5.28515625" style="956" customWidth="1"/>
    <col min="2583" max="2583" width="14.42578125" style="956" bestFit="1" customWidth="1"/>
    <col min="2584" max="2585" width="12" style="956" customWidth="1"/>
    <col min="2586" max="2586" width="12.7109375" style="956" customWidth="1"/>
    <col min="2587" max="2587" width="16.5703125" style="956" customWidth="1"/>
    <col min="2588" max="2591" width="12" style="956" customWidth="1"/>
    <col min="2592" max="2594" width="12.28515625" style="956" customWidth="1"/>
    <col min="2595" max="2816" width="9.140625" style="956"/>
    <col min="2817" max="2817" width="9.85546875" style="956" customWidth="1"/>
    <col min="2818" max="2818" width="30" style="956" customWidth="1"/>
    <col min="2819" max="2819" width="6.5703125" style="956" customWidth="1"/>
    <col min="2820" max="2820" width="5.5703125" style="956" customWidth="1"/>
    <col min="2821" max="2821" width="5.140625" style="956" customWidth="1"/>
    <col min="2822" max="2822" width="5.28515625" style="956" customWidth="1"/>
    <col min="2823" max="2823" width="5.85546875" style="956" customWidth="1"/>
    <col min="2824" max="2824" width="6.140625" style="956" customWidth="1"/>
    <col min="2825" max="2825" width="5.28515625" style="956" customWidth="1"/>
    <col min="2826" max="2826" width="4.85546875" style="956" customWidth="1"/>
    <col min="2827" max="2827" width="9.140625" style="956"/>
    <col min="2828" max="2828" width="5.5703125" style="956" customWidth="1"/>
    <col min="2829" max="2829" width="5.28515625" style="956" customWidth="1"/>
    <col min="2830" max="2830" width="5.5703125" style="956" customWidth="1"/>
    <col min="2831" max="2831" width="9.140625" style="956"/>
    <col min="2832" max="2832" width="5.5703125" style="956" customWidth="1"/>
    <col min="2833" max="2833" width="6.28515625" style="956" bestFit="1" customWidth="1"/>
    <col min="2834" max="2834" width="5.7109375" style="956" customWidth="1"/>
    <col min="2835" max="2835" width="11.85546875" style="956" customWidth="1"/>
    <col min="2836" max="2836" width="10.85546875" style="956" customWidth="1"/>
    <col min="2837" max="2837" width="7.28515625" style="956" customWidth="1"/>
    <col min="2838" max="2838" width="5.28515625" style="956" customWidth="1"/>
    <col min="2839" max="2839" width="14.42578125" style="956" bestFit="1" customWidth="1"/>
    <col min="2840" max="2841" width="12" style="956" customWidth="1"/>
    <col min="2842" max="2842" width="12.7109375" style="956" customWidth="1"/>
    <col min="2843" max="2843" width="16.5703125" style="956" customWidth="1"/>
    <col min="2844" max="2847" width="12" style="956" customWidth="1"/>
    <col min="2848" max="2850" width="12.28515625" style="956" customWidth="1"/>
    <col min="2851" max="3072" width="9.140625" style="956"/>
    <col min="3073" max="3073" width="9.85546875" style="956" customWidth="1"/>
    <col min="3074" max="3074" width="30" style="956" customWidth="1"/>
    <col min="3075" max="3075" width="6.5703125" style="956" customWidth="1"/>
    <col min="3076" max="3076" width="5.5703125" style="956" customWidth="1"/>
    <col min="3077" max="3077" width="5.140625" style="956" customWidth="1"/>
    <col min="3078" max="3078" width="5.28515625" style="956" customWidth="1"/>
    <col min="3079" max="3079" width="5.85546875" style="956" customWidth="1"/>
    <col min="3080" max="3080" width="6.140625" style="956" customWidth="1"/>
    <col min="3081" max="3081" width="5.28515625" style="956" customWidth="1"/>
    <col min="3082" max="3082" width="4.85546875" style="956" customWidth="1"/>
    <col min="3083" max="3083" width="9.140625" style="956"/>
    <col min="3084" max="3084" width="5.5703125" style="956" customWidth="1"/>
    <col min="3085" max="3085" width="5.28515625" style="956" customWidth="1"/>
    <col min="3086" max="3086" width="5.5703125" style="956" customWidth="1"/>
    <col min="3087" max="3087" width="9.140625" style="956"/>
    <col min="3088" max="3088" width="5.5703125" style="956" customWidth="1"/>
    <col min="3089" max="3089" width="6.28515625" style="956" bestFit="1" customWidth="1"/>
    <col min="3090" max="3090" width="5.7109375" style="956" customWidth="1"/>
    <col min="3091" max="3091" width="11.85546875" style="956" customWidth="1"/>
    <col min="3092" max="3092" width="10.85546875" style="956" customWidth="1"/>
    <col min="3093" max="3093" width="7.28515625" style="956" customWidth="1"/>
    <col min="3094" max="3094" width="5.28515625" style="956" customWidth="1"/>
    <col min="3095" max="3095" width="14.42578125" style="956" bestFit="1" customWidth="1"/>
    <col min="3096" max="3097" width="12" style="956" customWidth="1"/>
    <col min="3098" max="3098" width="12.7109375" style="956" customWidth="1"/>
    <col min="3099" max="3099" width="16.5703125" style="956" customWidth="1"/>
    <col min="3100" max="3103" width="12" style="956" customWidth="1"/>
    <col min="3104" max="3106" width="12.28515625" style="956" customWidth="1"/>
    <col min="3107" max="3328" width="9.140625" style="956"/>
    <col min="3329" max="3329" width="9.85546875" style="956" customWidth="1"/>
    <col min="3330" max="3330" width="30" style="956" customWidth="1"/>
    <col min="3331" max="3331" width="6.5703125" style="956" customWidth="1"/>
    <col min="3332" max="3332" width="5.5703125" style="956" customWidth="1"/>
    <col min="3333" max="3333" width="5.140625" style="956" customWidth="1"/>
    <col min="3334" max="3334" width="5.28515625" style="956" customWidth="1"/>
    <col min="3335" max="3335" width="5.85546875" style="956" customWidth="1"/>
    <col min="3336" max="3336" width="6.140625" style="956" customWidth="1"/>
    <col min="3337" max="3337" width="5.28515625" style="956" customWidth="1"/>
    <col min="3338" max="3338" width="4.85546875" style="956" customWidth="1"/>
    <col min="3339" max="3339" width="9.140625" style="956"/>
    <col min="3340" max="3340" width="5.5703125" style="956" customWidth="1"/>
    <col min="3341" max="3341" width="5.28515625" style="956" customWidth="1"/>
    <col min="3342" max="3342" width="5.5703125" style="956" customWidth="1"/>
    <col min="3343" max="3343" width="9.140625" style="956"/>
    <col min="3344" max="3344" width="5.5703125" style="956" customWidth="1"/>
    <col min="3345" max="3345" width="6.28515625" style="956" bestFit="1" customWidth="1"/>
    <col min="3346" max="3346" width="5.7109375" style="956" customWidth="1"/>
    <col min="3347" max="3347" width="11.85546875" style="956" customWidth="1"/>
    <col min="3348" max="3348" width="10.85546875" style="956" customWidth="1"/>
    <col min="3349" max="3349" width="7.28515625" style="956" customWidth="1"/>
    <col min="3350" max="3350" width="5.28515625" style="956" customWidth="1"/>
    <col min="3351" max="3351" width="14.42578125" style="956" bestFit="1" customWidth="1"/>
    <col min="3352" max="3353" width="12" style="956" customWidth="1"/>
    <col min="3354" max="3354" width="12.7109375" style="956" customWidth="1"/>
    <col min="3355" max="3355" width="16.5703125" style="956" customWidth="1"/>
    <col min="3356" max="3359" width="12" style="956" customWidth="1"/>
    <col min="3360" max="3362" width="12.28515625" style="956" customWidth="1"/>
    <col min="3363" max="3584" width="9.140625" style="956"/>
    <col min="3585" max="3585" width="9.85546875" style="956" customWidth="1"/>
    <col min="3586" max="3586" width="30" style="956" customWidth="1"/>
    <col min="3587" max="3587" width="6.5703125" style="956" customWidth="1"/>
    <col min="3588" max="3588" width="5.5703125" style="956" customWidth="1"/>
    <col min="3589" max="3589" width="5.140625" style="956" customWidth="1"/>
    <col min="3590" max="3590" width="5.28515625" style="956" customWidth="1"/>
    <col min="3591" max="3591" width="5.85546875" style="956" customWidth="1"/>
    <col min="3592" max="3592" width="6.140625" style="956" customWidth="1"/>
    <col min="3593" max="3593" width="5.28515625" style="956" customWidth="1"/>
    <col min="3594" max="3594" width="4.85546875" style="956" customWidth="1"/>
    <col min="3595" max="3595" width="9.140625" style="956"/>
    <col min="3596" max="3596" width="5.5703125" style="956" customWidth="1"/>
    <col min="3597" max="3597" width="5.28515625" style="956" customWidth="1"/>
    <col min="3598" max="3598" width="5.5703125" style="956" customWidth="1"/>
    <col min="3599" max="3599" width="9.140625" style="956"/>
    <col min="3600" max="3600" width="5.5703125" style="956" customWidth="1"/>
    <col min="3601" max="3601" width="6.28515625" style="956" bestFit="1" customWidth="1"/>
    <col min="3602" max="3602" width="5.7109375" style="956" customWidth="1"/>
    <col min="3603" max="3603" width="11.85546875" style="956" customWidth="1"/>
    <col min="3604" max="3604" width="10.85546875" style="956" customWidth="1"/>
    <col min="3605" max="3605" width="7.28515625" style="956" customWidth="1"/>
    <col min="3606" max="3606" width="5.28515625" style="956" customWidth="1"/>
    <col min="3607" max="3607" width="14.42578125" style="956" bestFit="1" customWidth="1"/>
    <col min="3608" max="3609" width="12" style="956" customWidth="1"/>
    <col min="3610" max="3610" width="12.7109375" style="956" customWidth="1"/>
    <col min="3611" max="3611" width="16.5703125" style="956" customWidth="1"/>
    <col min="3612" max="3615" width="12" style="956" customWidth="1"/>
    <col min="3616" max="3618" width="12.28515625" style="956" customWidth="1"/>
    <col min="3619" max="3840" width="9.140625" style="956"/>
    <col min="3841" max="3841" width="9.85546875" style="956" customWidth="1"/>
    <col min="3842" max="3842" width="30" style="956" customWidth="1"/>
    <col min="3843" max="3843" width="6.5703125" style="956" customWidth="1"/>
    <col min="3844" max="3844" width="5.5703125" style="956" customWidth="1"/>
    <col min="3845" max="3845" width="5.140625" style="956" customWidth="1"/>
    <col min="3846" max="3846" width="5.28515625" style="956" customWidth="1"/>
    <col min="3847" max="3847" width="5.85546875" style="956" customWidth="1"/>
    <col min="3848" max="3848" width="6.140625" style="956" customWidth="1"/>
    <col min="3849" max="3849" width="5.28515625" style="956" customWidth="1"/>
    <col min="3850" max="3850" width="4.85546875" style="956" customWidth="1"/>
    <col min="3851" max="3851" width="9.140625" style="956"/>
    <col min="3852" max="3852" width="5.5703125" style="956" customWidth="1"/>
    <col min="3853" max="3853" width="5.28515625" style="956" customWidth="1"/>
    <col min="3854" max="3854" width="5.5703125" style="956" customWidth="1"/>
    <col min="3855" max="3855" width="9.140625" style="956"/>
    <col min="3856" max="3856" width="5.5703125" style="956" customWidth="1"/>
    <col min="3857" max="3857" width="6.28515625" style="956" bestFit="1" customWidth="1"/>
    <col min="3858" max="3858" width="5.7109375" style="956" customWidth="1"/>
    <col min="3859" max="3859" width="11.85546875" style="956" customWidth="1"/>
    <col min="3860" max="3860" width="10.85546875" style="956" customWidth="1"/>
    <col min="3861" max="3861" width="7.28515625" style="956" customWidth="1"/>
    <col min="3862" max="3862" width="5.28515625" style="956" customWidth="1"/>
    <col min="3863" max="3863" width="14.42578125" style="956" bestFit="1" customWidth="1"/>
    <col min="3864" max="3865" width="12" style="956" customWidth="1"/>
    <col min="3866" max="3866" width="12.7109375" style="956" customWidth="1"/>
    <col min="3867" max="3867" width="16.5703125" style="956" customWidth="1"/>
    <col min="3868" max="3871" width="12" style="956" customWidth="1"/>
    <col min="3872" max="3874" width="12.28515625" style="956" customWidth="1"/>
    <col min="3875" max="4096" width="9.140625" style="956"/>
    <col min="4097" max="4097" width="9.85546875" style="956" customWidth="1"/>
    <col min="4098" max="4098" width="30" style="956" customWidth="1"/>
    <col min="4099" max="4099" width="6.5703125" style="956" customWidth="1"/>
    <col min="4100" max="4100" width="5.5703125" style="956" customWidth="1"/>
    <col min="4101" max="4101" width="5.140625" style="956" customWidth="1"/>
    <col min="4102" max="4102" width="5.28515625" style="956" customWidth="1"/>
    <col min="4103" max="4103" width="5.85546875" style="956" customWidth="1"/>
    <col min="4104" max="4104" width="6.140625" style="956" customWidth="1"/>
    <col min="4105" max="4105" width="5.28515625" style="956" customWidth="1"/>
    <col min="4106" max="4106" width="4.85546875" style="956" customWidth="1"/>
    <col min="4107" max="4107" width="9.140625" style="956"/>
    <col min="4108" max="4108" width="5.5703125" style="956" customWidth="1"/>
    <col min="4109" max="4109" width="5.28515625" style="956" customWidth="1"/>
    <col min="4110" max="4110" width="5.5703125" style="956" customWidth="1"/>
    <col min="4111" max="4111" width="9.140625" style="956"/>
    <col min="4112" max="4112" width="5.5703125" style="956" customWidth="1"/>
    <col min="4113" max="4113" width="6.28515625" style="956" bestFit="1" customWidth="1"/>
    <col min="4114" max="4114" width="5.7109375" style="956" customWidth="1"/>
    <col min="4115" max="4115" width="11.85546875" style="956" customWidth="1"/>
    <col min="4116" max="4116" width="10.85546875" style="956" customWidth="1"/>
    <col min="4117" max="4117" width="7.28515625" style="956" customWidth="1"/>
    <col min="4118" max="4118" width="5.28515625" style="956" customWidth="1"/>
    <col min="4119" max="4119" width="14.42578125" style="956" bestFit="1" customWidth="1"/>
    <col min="4120" max="4121" width="12" style="956" customWidth="1"/>
    <col min="4122" max="4122" width="12.7109375" style="956" customWidth="1"/>
    <col min="4123" max="4123" width="16.5703125" style="956" customWidth="1"/>
    <col min="4124" max="4127" width="12" style="956" customWidth="1"/>
    <col min="4128" max="4130" width="12.28515625" style="956" customWidth="1"/>
    <col min="4131" max="4352" width="9.140625" style="956"/>
    <col min="4353" max="4353" width="9.85546875" style="956" customWidth="1"/>
    <col min="4354" max="4354" width="30" style="956" customWidth="1"/>
    <col min="4355" max="4355" width="6.5703125" style="956" customWidth="1"/>
    <col min="4356" max="4356" width="5.5703125" style="956" customWidth="1"/>
    <col min="4357" max="4357" width="5.140625" style="956" customWidth="1"/>
    <col min="4358" max="4358" width="5.28515625" style="956" customWidth="1"/>
    <col min="4359" max="4359" width="5.85546875" style="956" customWidth="1"/>
    <col min="4360" max="4360" width="6.140625" style="956" customWidth="1"/>
    <col min="4361" max="4361" width="5.28515625" style="956" customWidth="1"/>
    <col min="4362" max="4362" width="4.85546875" style="956" customWidth="1"/>
    <col min="4363" max="4363" width="9.140625" style="956"/>
    <col min="4364" max="4364" width="5.5703125" style="956" customWidth="1"/>
    <col min="4365" max="4365" width="5.28515625" style="956" customWidth="1"/>
    <col min="4366" max="4366" width="5.5703125" style="956" customWidth="1"/>
    <col min="4367" max="4367" width="9.140625" style="956"/>
    <col min="4368" max="4368" width="5.5703125" style="956" customWidth="1"/>
    <col min="4369" max="4369" width="6.28515625" style="956" bestFit="1" customWidth="1"/>
    <col min="4370" max="4370" width="5.7109375" style="956" customWidth="1"/>
    <col min="4371" max="4371" width="11.85546875" style="956" customWidth="1"/>
    <col min="4372" max="4372" width="10.85546875" style="956" customWidth="1"/>
    <col min="4373" max="4373" width="7.28515625" style="956" customWidth="1"/>
    <col min="4374" max="4374" width="5.28515625" style="956" customWidth="1"/>
    <col min="4375" max="4375" width="14.42578125" style="956" bestFit="1" customWidth="1"/>
    <col min="4376" max="4377" width="12" style="956" customWidth="1"/>
    <col min="4378" max="4378" width="12.7109375" style="956" customWidth="1"/>
    <col min="4379" max="4379" width="16.5703125" style="956" customWidth="1"/>
    <col min="4380" max="4383" width="12" style="956" customWidth="1"/>
    <col min="4384" max="4386" width="12.28515625" style="956" customWidth="1"/>
    <col min="4387" max="4608" width="9.140625" style="956"/>
    <col min="4609" max="4609" width="9.85546875" style="956" customWidth="1"/>
    <col min="4610" max="4610" width="30" style="956" customWidth="1"/>
    <col min="4611" max="4611" width="6.5703125" style="956" customWidth="1"/>
    <col min="4612" max="4612" width="5.5703125" style="956" customWidth="1"/>
    <col min="4613" max="4613" width="5.140625" style="956" customWidth="1"/>
    <col min="4614" max="4614" width="5.28515625" style="956" customWidth="1"/>
    <col min="4615" max="4615" width="5.85546875" style="956" customWidth="1"/>
    <col min="4616" max="4616" width="6.140625" style="956" customWidth="1"/>
    <col min="4617" max="4617" width="5.28515625" style="956" customWidth="1"/>
    <col min="4618" max="4618" width="4.85546875" style="956" customWidth="1"/>
    <col min="4619" max="4619" width="9.140625" style="956"/>
    <col min="4620" max="4620" width="5.5703125" style="956" customWidth="1"/>
    <col min="4621" max="4621" width="5.28515625" style="956" customWidth="1"/>
    <col min="4622" max="4622" width="5.5703125" style="956" customWidth="1"/>
    <col min="4623" max="4623" width="9.140625" style="956"/>
    <col min="4624" max="4624" width="5.5703125" style="956" customWidth="1"/>
    <col min="4625" max="4625" width="6.28515625" style="956" bestFit="1" customWidth="1"/>
    <col min="4626" max="4626" width="5.7109375" style="956" customWidth="1"/>
    <col min="4627" max="4627" width="11.85546875" style="956" customWidth="1"/>
    <col min="4628" max="4628" width="10.85546875" style="956" customWidth="1"/>
    <col min="4629" max="4629" width="7.28515625" style="956" customWidth="1"/>
    <col min="4630" max="4630" width="5.28515625" style="956" customWidth="1"/>
    <col min="4631" max="4631" width="14.42578125" style="956" bestFit="1" customWidth="1"/>
    <col min="4632" max="4633" width="12" style="956" customWidth="1"/>
    <col min="4634" max="4634" width="12.7109375" style="956" customWidth="1"/>
    <col min="4635" max="4635" width="16.5703125" style="956" customWidth="1"/>
    <col min="4636" max="4639" width="12" style="956" customWidth="1"/>
    <col min="4640" max="4642" width="12.28515625" style="956" customWidth="1"/>
    <col min="4643" max="4864" width="9.140625" style="956"/>
    <col min="4865" max="4865" width="9.85546875" style="956" customWidth="1"/>
    <col min="4866" max="4866" width="30" style="956" customWidth="1"/>
    <col min="4867" max="4867" width="6.5703125" style="956" customWidth="1"/>
    <col min="4868" max="4868" width="5.5703125" style="956" customWidth="1"/>
    <col min="4869" max="4869" width="5.140625" style="956" customWidth="1"/>
    <col min="4870" max="4870" width="5.28515625" style="956" customWidth="1"/>
    <col min="4871" max="4871" width="5.85546875" style="956" customWidth="1"/>
    <col min="4872" max="4872" width="6.140625" style="956" customWidth="1"/>
    <col min="4873" max="4873" width="5.28515625" style="956" customWidth="1"/>
    <col min="4874" max="4874" width="4.85546875" style="956" customWidth="1"/>
    <col min="4875" max="4875" width="9.140625" style="956"/>
    <col min="4876" max="4876" width="5.5703125" style="956" customWidth="1"/>
    <col min="4877" max="4877" width="5.28515625" style="956" customWidth="1"/>
    <col min="4878" max="4878" width="5.5703125" style="956" customWidth="1"/>
    <col min="4879" max="4879" width="9.140625" style="956"/>
    <col min="4880" max="4880" width="5.5703125" style="956" customWidth="1"/>
    <col min="4881" max="4881" width="6.28515625" style="956" bestFit="1" customWidth="1"/>
    <col min="4882" max="4882" width="5.7109375" style="956" customWidth="1"/>
    <col min="4883" max="4883" width="11.85546875" style="956" customWidth="1"/>
    <col min="4884" max="4884" width="10.85546875" style="956" customWidth="1"/>
    <col min="4885" max="4885" width="7.28515625" style="956" customWidth="1"/>
    <col min="4886" max="4886" width="5.28515625" style="956" customWidth="1"/>
    <col min="4887" max="4887" width="14.42578125" style="956" bestFit="1" customWidth="1"/>
    <col min="4888" max="4889" width="12" style="956" customWidth="1"/>
    <col min="4890" max="4890" width="12.7109375" style="956" customWidth="1"/>
    <col min="4891" max="4891" width="16.5703125" style="956" customWidth="1"/>
    <col min="4892" max="4895" width="12" style="956" customWidth="1"/>
    <col min="4896" max="4898" width="12.28515625" style="956" customWidth="1"/>
    <col min="4899" max="5120" width="9.140625" style="956"/>
    <col min="5121" max="5121" width="9.85546875" style="956" customWidth="1"/>
    <col min="5122" max="5122" width="30" style="956" customWidth="1"/>
    <col min="5123" max="5123" width="6.5703125" style="956" customWidth="1"/>
    <col min="5124" max="5124" width="5.5703125" style="956" customWidth="1"/>
    <col min="5125" max="5125" width="5.140625" style="956" customWidth="1"/>
    <col min="5126" max="5126" width="5.28515625" style="956" customWidth="1"/>
    <col min="5127" max="5127" width="5.85546875" style="956" customWidth="1"/>
    <col min="5128" max="5128" width="6.140625" style="956" customWidth="1"/>
    <col min="5129" max="5129" width="5.28515625" style="956" customWidth="1"/>
    <col min="5130" max="5130" width="4.85546875" style="956" customWidth="1"/>
    <col min="5131" max="5131" width="9.140625" style="956"/>
    <col min="5132" max="5132" width="5.5703125" style="956" customWidth="1"/>
    <col min="5133" max="5133" width="5.28515625" style="956" customWidth="1"/>
    <col min="5134" max="5134" width="5.5703125" style="956" customWidth="1"/>
    <col min="5135" max="5135" width="9.140625" style="956"/>
    <col min="5136" max="5136" width="5.5703125" style="956" customWidth="1"/>
    <col min="5137" max="5137" width="6.28515625" style="956" bestFit="1" customWidth="1"/>
    <col min="5138" max="5138" width="5.7109375" style="956" customWidth="1"/>
    <col min="5139" max="5139" width="11.85546875" style="956" customWidth="1"/>
    <col min="5140" max="5140" width="10.85546875" style="956" customWidth="1"/>
    <col min="5141" max="5141" width="7.28515625" style="956" customWidth="1"/>
    <col min="5142" max="5142" width="5.28515625" style="956" customWidth="1"/>
    <col min="5143" max="5143" width="14.42578125" style="956" bestFit="1" customWidth="1"/>
    <col min="5144" max="5145" width="12" style="956" customWidth="1"/>
    <col min="5146" max="5146" width="12.7109375" style="956" customWidth="1"/>
    <col min="5147" max="5147" width="16.5703125" style="956" customWidth="1"/>
    <col min="5148" max="5151" width="12" style="956" customWidth="1"/>
    <col min="5152" max="5154" width="12.28515625" style="956" customWidth="1"/>
    <col min="5155" max="5376" width="9.140625" style="956"/>
    <col min="5377" max="5377" width="9.85546875" style="956" customWidth="1"/>
    <col min="5378" max="5378" width="30" style="956" customWidth="1"/>
    <col min="5379" max="5379" width="6.5703125" style="956" customWidth="1"/>
    <col min="5380" max="5380" width="5.5703125" style="956" customWidth="1"/>
    <col min="5381" max="5381" width="5.140625" style="956" customWidth="1"/>
    <col min="5382" max="5382" width="5.28515625" style="956" customWidth="1"/>
    <col min="5383" max="5383" width="5.85546875" style="956" customWidth="1"/>
    <col min="5384" max="5384" width="6.140625" style="956" customWidth="1"/>
    <col min="5385" max="5385" width="5.28515625" style="956" customWidth="1"/>
    <col min="5386" max="5386" width="4.85546875" style="956" customWidth="1"/>
    <col min="5387" max="5387" width="9.140625" style="956"/>
    <col min="5388" max="5388" width="5.5703125" style="956" customWidth="1"/>
    <col min="5389" max="5389" width="5.28515625" style="956" customWidth="1"/>
    <col min="5390" max="5390" width="5.5703125" style="956" customWidth="1"/>
    <col min="5391" max="5391" width="9.140625" style="956"/>
    <col min="5392" max="5392" width="5.5703125" style="956" customWidth="1"/>
    <col min="5393" max="5393" width="6.28515625" style="956" bestFit="1" customWidth="1"/>
    <col min="5394" max="5394" width="5.7109375" style="956" customWidth="1"/>
    <col min="5395" max="5395" width="11.85546875" style="956" customWidth="1"/>
    <col min="5396" max="5396" width="10.85546875" style="956" customWidth="1"/>
    <col min="5397" max="5397" width="7.28515625" style="956" customWidth="1"/>
    <col min="5398" max="5398" width="5.28515625" style="956" customWidth="1"/>
    <col min="5399" max="5399" width="14.42578125" style="956" bestFit="1" customWidth="1"/>
    <col min="5400" max="5401" width="12" style="956" customWidth="1"/>
    <col min="5402" max="5402" width="12.7109375" style="956" customWidth="1"/>
    <col min="5403" max="5403" width="16.5703125" style="956" customWidth="1"/>
    <col min="5404" max="5407" width="12" style="956" customWidth="1"/>
    <col min="5408" max="5410" width="12.28515625" style="956" customWidth="1"/>
    <col min="5411" max="5632" width="9.140625" style="956"/>
    <col min="5633" max="5633" width="9.85546875" style="956" customWidth="1"/>
    <col min="5634" max="5634" width="30" style="956" customWidth="1"/>
    <col min="5635" max="5635" width="6.5703125" style="956" customWidth="1"/>
    <col min="5636" max="5636" width="5.5703125" style="956" customWidth="1"/>
    <col min="5637" max="5637" width="5.140625" style="956" customWidth="1"/>
    <col min="5638" max="5638" width="5.28515625" style="956" customWidth="1"/>
    <col min="5639" max="5639" width="5.85546875" style="956" customWidth="1"/>
    <col min="5640" max="5640" width="6.140625" style="956" customWidth="1"/>
    <col min="5641" max="5641" width="5.28515625" style="956" customWidth="1"/>
    <col min="5642" max="5642" width="4.85546875" style="956" customWidth="1"/>
    <col min="5643" max="5643" width="9.140625" style="956"/>
    <col min="5644" max="5644" width="5.5703125" style="956" customWidth="1"/>
    <col min="5645" max="5645" width="5.28515625" style="956" customWidth="1"/>
    <col min="5646" max="5646" width="5.5703125" style="956" customWidth="1"/>
    <col min="5647" max="5647" width="9.140625" style="956"/>
    <col min="5648" max="5648" width="5.5703125" style="956" customWidth="1"/>
    <col min="5649" max="5649" width="6.28515625" style="956" bestFit="1" customWidth="1"/>
    <col min="5650" max="5650" width="5.7109375" style="956" customWidth="1"/>
    <col min="5651" max="5651" width="11.85546875" style="956" customWidth="1"/>
    <col min="5652" max="5652" width="10.85546875" style="956" customWidth="1"/>
    <col min="5653" max="5653" width="7.28515625" style="956" customWidth="1"/>
    <col min="5654" max="5654" width="5.28515625" style="956" customWidth="1"/>
    <col min="5655" max="5655" width="14.42578125" style="956" bestFit="1" customWidth="1"/>
    <col min="5656" max="5657" width="12" style="956" customWidth="1"/>
    <col min="5658" max="5658" width="12.7109375" style="956" customWidth="1"/>
    <col min="5659" max="5659" width="16.5703125" style="956" customWidth="1"/>
    <col min="5660" max="5663" width="12" style="956" customWidth="1"/>
    <col min="5664" max="5666" width="12.28515625" style="956" customWidth="1"/>
    <col min="5667" max="5888" width="9.140625" style="956"/>
    <col min="5889" max="5889" width="9.85546875" style="956" customWidth="1"/>
    <col min="5890" max="5890" width="30" style="956" customWidth="1"/>
    <col min="5891" max="5891" width="6.5703125" style="956" customWidth="1"/>
    <col min="5892" max="5892" width="5.5703125" style="956" customWidth="1"/>
    <col min="5893" max="5893" width="5.140625" style="956" customWidth="1"/>
    <col min="5894" max="5894" width="5.28515625" style="956" customWidth="1"/>
    <col min="5895" max="5895" width="5.85546875" style="956" customWidth="1"/>
    <col min="5896" max="5896" width="6.140625" style="956" customWidth="1"/>
    <col min="5897" max="5897" width="5.28515625" style="956" customWidth="1"/>
    <col min="5898" max="5898" width="4.85546875" style="956" customWidth="1"/>
    <col min="5899" max="5899" width="9.140625" style="956"/>
    <col min="5900" max="5900" width="5.5703125" style="956" customWidth="1"/>
    <col min="5901" max="5901" width="5.28515625" style="956" customWidth="1"/>
    <col min="5902" max="5902" width="5.5703125" style="956" customWidth="1"/>
    <col min="5903" max="5903" width="9.140625" style="956"/>
    <col min="5904" max="5904" width="5.5703125" style="956" customWidth="1"/>
    <col min="5905" max="5905" width="6.28515625" style="956" bestFit="1" customWidth="1"/>
    <col min="5906" max="5906" width="5.7109375" style="956" customWidth="1"/>
    <col min="5907" max="5907" width="11.85546875" style="956" customWidth="1"/>
    <col min="5908" max="5908" width="10.85546875" style="956" customWidth="1"/>
    <col min="5909" max="5909" width="7.28515625" style="956" customWidth="1"/>
    <col min="5910" max="5910" width="5.28515625" style="956" customWidth="1"/>
    <col min="5911" max="5911" width="14.42578125" style="956" bestFit="1" customWidth="1"/>
    <col min="5912" max="5913" width="12" style="956" customWidth="1"/>
    <col min="5914" max="5914" width="12.7109375" style="956" customWidth="1"/>
    <col min="5915" max="5915" width="16.5703125" style="956" customWidth="1"/>
    <col min="5916" max="5919" width="12" style="956" customWidth="1"/>
    <col min="5920" max="5922" width="12.28515625" style="956" customWidth="1"/>
    <col min="5923" max="6144" width="9.140625" style="956"/>
    <col min="6145" max="6145" width="9.85546875" style="956" customWidth="1"/>
    <col min="6146" max="6146" width="30" style="956" customWidth="1"/>
    <col min="6147" max="6147" width="6.5703125" style="956" customWidth="1"/>
    <col min="6148" max="6148" width="5.5703125" style="956" customWidth="1"/>
    <col min="6149" max="6149" width="5.140625" style="956" customWidth="1"/>
    <col min="6150" max="6150" width="5.28515625" style="956" customWidth="1"/>
    <col min="6151" max="6151" width="5.85546875" style="956" customWidth="1"/>
    <col min="6152" max="6152" width="6.140625" style="956" customWidth="1"/>
    <col min="6153" max="6153" width="5.28515625" style="956" customWidth="1"/>
    <col min="6154" max="6154" width="4.85546875" style="956" customWidth="1"/>
    <col min="6155" max="6155" width="9.140625" style="956"/>
    <col min="6156" max="6156" width="5.5703125" style="956" customWidth="1"/>
    <col min="6157" max="6157" width="5.28515625" style="956" customWidth="1"/>
    <col min="6158" max="6158" width="5.5703125" style="956" customWidth="1"/>
    <col min="6159" max="6159" width="9.140625" style="956"/>
    <col min="6160" max="6160" width="5.5703125" style="956" customWidth="1"/>
    <col min="6161" max="6161" width="6.28515625" style="956" bestFit="1" customWidth="1"/>
    <col min="6162" max="6162" width="5.7109375" style="956" customWidth="1"/>
    <col min="6163" max="6163" width="11.85546875" style="956" customWidth="1"/>
    <col min="6164" max="6164" width="10.85546875" style="956" customWidth="1"/>
    <col min="6165" max="6165" width="7.28515625" style="956" customWidth="1"/>
    <col min="6166" max="6166" width="5.28515625" style="956" customWidth="1"/>
    <col min="6167" max="6167" width="14.42578125" style="956" bestFit="1" customWidth="1"/>
    <col min="6168" max="6169" width="12" style="956" customWidth="1"/>
    <col min="6170" max="6170" width="12.7109375" style="956" customWidth="1"/>
    <col min="6171" max="6171" width="16.5703125" style="956" customWidth="1"/>
    <col min="6172" max="6175" width="12" style="956" customWidth="1"/>
    <col min="6176" max="6178" width="12.28515625" style="956" customWidth="1"/>
    <col min="6179" max="6400" width="9.140625" style="956"/>
    <col min="6401" max="6401" width="9.85546875" style="956" customWidth="1"/>
    <col min="6402" max="6402" width="30" style="956" customWidth="1"/>
    <col min="6403" max="6403" width="6.5703125" style="956" customWidth="1"/>
    <col min="6404" max="6404" width="5.5703125" style="956" customWidth="1"/>
    <col min="6405" max="6405" width="5.140625" style="956" customWidth="1"/>
    <col min="6406" max="6406" width="5.28515625" style="956" customWidth="1"/>
    <col min="6407" max="6407" width="5.85546875" style="956" customWidth="1"/>
    <col min="6408" max="6408" width="6.140625" style="956" customWidth="1"/>
    <col min="6409" max="6409" width="5.28515625" style="956" customWidth="1"/>
    <col min="6410" max="6410" width="4.85546875" style="956" customWidth="1"/>
    <col min="6411" max="6411" width="9.140625" style="956"/>
    <col min="6412" max="6412" width="5.5703125" style="956" customWidth="1"/>
    <col min="6413" max="6413" width="5.28515625" style="956" customWidth="1"/>
    <col min="6414" max="6414" width="5.5703125" style="956" customWidth="1"/>
    <col min="6415" max="6415" width="9.140625" style="956"/>
    <col min="6416" max="6416" width="5.5703125" style="956" customWidth="1"/>
    <col min="6417" max="6417" width="6.28515625" style="956" bestFit="1" customWidth="1"/>
    <col min="6418" max="6418" width="5.7109375" style="956" customWidth="1"/>
    <col min="6419" max="6419" width="11.85546875" style="956" customWidth="1"/>
    <col min="6420" max="6420" width="10.85546875" style="956" customWidth="1"/>
    <col min="6421" max="6421" width="7.28515625" style="956" customWidth="1"/>
    <col min="6422" max="6422" width="5.28515625" style="956" customWidth="1"/>
    <col min="6423" max="6423" width="14.42578125" style="956" bestFit="1" customWidth="1"/>
    <col min="6424" max="6425" width="12" style="956" customWidth="1"/>
    <col min="6426" max="6426" width="12.7109375" style="956" customWidth="1"/>
    <col min="6427" max="6427" width="16.5703125" style="956" customWidth="1"/>
    <col min="6428" max="6431" width="12" style="956" customWidth="1"/>
    <col min="6432" max="6434" width="12.28515625" style="956" customWidth="1"/>
    <col min="6435" max="6656" width="9.140625" style="956"/>
    <col min="6657" max="6657" width="9.85546875" style="956" customWidth="1"/>
    <col min="6658" max="6658" width="30" style="956" customWidth="1"/>
    <col min="6659" max="6659" width="6.5703125" style="956" customWidth="1"/>
    <col min="6660" max="6660" width="5.5703125" style="956" customWidth="1"/>
    <col min="6661" max="6661" width="5.140625" style="956" customWidth="1"/>
    <col min="6662" max="6662" width="5.28515625" style="956" customWidth="1"/>
    <col min="6663" max="6663" width="5.85546875" style="956" customWidth="1"/>
    <col min="6664" max="6664" width="6.140625" style="956" customWidth="1"/>
    <col min="6665" max="6665" width="5.28515625" style="956" customWidth="1"/>
    <col min="6666" max="6666" width="4.85546875" style="956" customWidth="1"/>
    <col min="6667" max="6667" width="9.140625" style="956"/>
    <col min="6668" max="6668" width="5.5703125" style="956" customWidth="1"/>
    <col min="6669" max="6669" width="5.28515625" style="956" customWidth="1"/>
    <col min="6670" max="6670" width="5.5703125" style="956" customWidth="1"/>
    <col min="6671" max="6671" width="9.140625" style="956"/>
    <col min="6672" max="6672" width="5.5703125" style="956" customWidth="1"/>
    <col min="6673" max="6673" width="6.28515625" style="956" bestFit="1" customWidth="1"/>
    <col min="6674" max="6674" width="5.7109375" style="956" customWidth="1"/>
    <col min="6675" max="6675" width="11.85546875" style="956" customWidth="1"/>
    <col min="6676" max="6676" width="10.85546875" style="956" customWidth="1"/>
    <col min="6677" max="6677" width="7.28515625" style="956" customWidth="1"/>
    <col min="6678" max="6678" width="5.28515625" style="956" customWidth="1"/>
    <col min="6679" max="6679" width="14.42578125" style="956" bestFit="1" customWidth="1"/>
    <col min="6680" max="6681" width="12" style="956" customWidth="1"/>
    <col min="6682" max="6682" width="12.7109375" style="956" customWidth="1"/>
    <col min="6683" max="6683" width="16.5703125" style="956" customWidth="1"/>
    <col min="6684" max="6687" width="12" style="956" customWidth="1"/>
    <col min="6688" max="6690" width="12.28515625" style="956" customWidth="1"/>
    <col min="6691" max="6912" width="9.140625" style="956"/>
    <col min="6913" max="6913" width="9.85546875" style="956" customWidth="1"/>
    <col min="6914" max="6914" width="30" style="956" customWidth="1"/>
    <col min="6915" max="6915" width="6.5703125" style="956" customWidth="1"/>
    <col min="6916" max="6916" width="5.5703125" style="956" customWidth="1"/>
    <col min="6917" max="6917" width="5.140625" style="956" customWidth="1"/>
    <col min="6918" max="6918" width="5.28515625" style="956" customWidth="1"/>
    <col min="6919" max="6919" width="5.85546875" style="956" customWidth="1"/>
    <col min="6920" max="6920" width="6.140625" style="956" customWidth="1"/>
    <col min="6921" max="6921" width="5.28515625" style="956" customWidth="1"/>
    <col min="6922" max="6922" width="4.85546875" style="956" customWidth="1"/>
    <col min="6923" max="6923" width="9.140625" style="956"/>
    <col min="6924" max="6924" width="5.5703125" style="956" customWidth="1"/>
    <col min="6925" max="6925" width="5.28515625" style="956" customWidth="1"/>
    <col min="6926" max="6926" width="5.5703125" style="956" customWidth="1"/>
    <col min="6927" max="6927" width="9.140625" style="956"/>
    <col min="6928" max="6928" width="5.5703125" style="956" customWidth="1"/>
    <col min="6929" max="6929" width="6.28515625" style="956" bestFit="1" customWidth="1"/>
    <col min="6930" max="6930" width="5.7109375" style="956" customWidth="1"/>
    <col min="6931" max="6931" width="11.85546875" style="956" customWidth="1"/>
    <col min="6932" max="6932" width="10.85546875" style="956" customWidth="1"/>
    <col min="6933" max="6933" width="7.28515625" style="956" customWidth="1"/>
    <col min="6934" max="6934" width="5.28515625" style="956" customWidth="1"/>
    <col min="6935" max="6935" width="14.42578125" style="956" bestFit="1" customWidth="1"/>
    <col min="6936" max="6937" width="12" style="956" customWidth="1"/>
    <col min="6938" max="6938" width="12.7109375" style="956" customWidth="1"/>
    <col min="6939" max="6939" width="16.5703125" style="956" customWidth="1"/>
    <col min="6940" max="6943" width="12" style="956" customWidth="1"/>
    <col min="6944" max="6946" width="12.28515625" style="956" customWidth="1"/>
    <col min="6947" max="7168" width="9.140625" style="956"/>
    <col min="7169" max="7169" width="9.85546875" style="956" customWidth="1"/>
    <col min="7170" max="7170" width="30" style="956" customWidth="1"/>
    <col min="7171" max="7171" width="6.5703125" style="956" customWidth="1"/>
    <col min="7172" max="7172" width="5.5703125" style="956" customWidth="1"/>
    <col min="7173" max="7173" width="5.140625" style="956" customWidth="1"/>
    <col min="7174" max="7174" width="5.28515625" style="956" customWidth="1"/>
    <col min="7175" max="7175" width="5.85546875" style="956" customWidth="1"/>
    <col min="7176" max="7176" width="6.140625" style="956" customWidth="1"/>
    <col min="7177" max="7177" width="5.28515625" style="956" customWidth="1"/>
    <col min="7178" max="7178" width="4.85546875" style="956" customWidth="1"/>
    <col min="7179" max="7179" width="9.140625" style="956"/>
    <col min="7180" max="7180" width="5.5703125" style="956" customWidth="1"/>
    <col min="7181" max="7181" width="5.28515625" style="956" customWidth="1"/>
    <col min="7182" max="7182" width="5.5703125" style="956" customWidth="1"/>
    <col min="7183" max="7183" width="9.140625" style="956"/>
    <col min="7184" max="7184" width="5.5703125" style="956" customWidth="1"/>
    <col min="7185" max="7185" width="6.28515625" style="956" bestFit="1" customWidth="1"/>
    <col min="7186" max="7186" width="5.7109375" style="956" customWidth="1"/>
    <col min="7187" max="7187" width="11.85546875" style="956" customWidth="1"/>
    <col min="7188" max="7188" width="10.85546875" style="956" customWidth="1"/>
    <col min="7189" max="7189" width="7.28515625" style="956" customWidth="1"/>
    <col min="7190" max="7190" width="5.28515625" style="956" customWidth="1"/>
    <col min="7191" max="7191" width="14.42578125" style="956" bestFit="1" customWidth="1"/>
    <col min="7192" max="7193" width="12" style="956" customWidth="1"/>
    <col min="7194" max="7194" width="12.7109375" style="956" customWidth="1"/>
    <col min="7195" max="7195" width="16.5703125" style="956" customWidth="1"/>
    <col min="7196" max="7199" width="12" style="956" customWidth="1"/>
    <col min="7200" max="7202" width="12.28515625" style="956" customWidth="1"/>
    <col min="7203" max="7424" width="9.140625" style="956"/>
    <col min="7425" max="7425" width="9.85546875" style="956" customWidth="1"/>
    <col min="7426" max="7426" width="30" style="956" customWidth="1"/>
    <col min="7427" max="7427" width="6.5703125" style="956" customWidth="1"/>
    <col min="7428" max="7428" width="5.5703125" style="956" customWidth="1"/>
    <col min="7429" max="7429" width="5.140625" style="956" customWidth="1"/>
    <col min="7430" max="7430" width="5.28515625" style="956" customWidth="1"/>
    <col min="7431" max="7431" width="5.85546875" style="956" customWidth="1"/>
    <col min="7432" max="7432" width="6.140625" style="956" customWidth="1"/>
    <col min="7433" max="7433" width="5.28515625" style="956" customWidth="1"/>
    <col min="7434" max="7434" width="4.85546875" style="956" customWidth="1"/>
    <col min="7435" max="7435" width="9.140625" style="956"/>
    <col min="7436" max="7436" width="5.5703125" style="956" customWidth="1"/>
    <col min="7437" max="7437" width="5.28515625" style="956" customWidth="1"/>
    <col min="7438" max="7438" width="5.5703125" style="956" customWidth="1"/>
    <col min="7439" max="7439" width="9.140625" style="956"/>
    <col min="7440" max="7440" width="5.5703125" style="956" customWidth="1"/>
    <col min="7441" max="7441" width="6.28515625" style="956" bestFit="1" customWidth="1"/>
    <col min="7442" max="7442" width="5.7109375" style="956" customWidth="1"/>
    <col min="7443" max="7443" width="11.85546875" style="956" customWidth="1"/>
    <col min="7444" max="7444" width="10.85546875" style="956" customWidth="1"/>
    <col min="7445" max="7445" width="7.28515625" style="956" customWidth="1"/>
    <col min="7446" max="7446" width="5.28515625" style="956" customWidth="1"/>
    <col min="7447" max="7447" width="14.42578125" style="956" bestFit="1" customWidth="1"/>
    <col min="7448" max="7449" width="12" style="956" customWidth="1"/>
    <col min="7450" max="7450" width="12.7109375" style="956" customWidth="1"/>
    <col min="7451" max="7451" width="16.5703125" style="956" customWidth="1"/>
    <col min="7452" max="7455" width="12" style="956" customWidth="1"/>
    <col min="7456" max="7458" width="12.28515625" style="956" customWidth="1"/>
    <col min="7459" max="7680" width="9.140625" style="956"/>
    <col min="7681" max="7681" width="9.85546875" style="956" customWidth="1"/>
    <col min="7682" max="7682" width="30" style="956" customWidth="1"/>
    <col min="7683" max="7683" width="6.5703125" style="956" customWidth="1"/>
    <col min="7684" max="7684" width="5.5703125" style="956" customWidth="1"/>
    <col min="7685" max="7685" width="5.140625" style="956" customWidth="1"/>
    <col min="7686" max="7686" width="5.28515625" style="956" customWidth="1"/>
    <col min="7687" max="7687" width="5.85546875" style="956" customWidth="1"/>
    <col min="7688" max="7688" width="6.140625" style="956" customWidth="1"/>
    <col min="7689" max="7689" width="5.28515625" style="956" customWidth="1"/>
    <col min="7690" max="7690" width="4.85546875" style="956" customWidth="1"/>
    <col min="7691" max="7691" width="9.140625" style="956"/>
    <col min="7692" max="7692" width="5.5703125" style="956" customWidth="1"/>
    <col min="7693" max="7693" width="5.28515625" style="956" customWidth="1"/>
    <col min="7694" max="7694" width="5.5703125" style="956" customWidth="1"/>
    <col min="7695" max="7695" width="9.140625" style="956"/>
    <col min="7696" max="7696" width="5.5703125" style="956" customWidth="1"/>
    <col min="7697" max="7697" width="6.28515625" style="956" bestFit="1" customWidth="1"/>
    <col min="7698" max="7698" width="5.7109375" style="956" customWidth="1"/>
    <col min="7699" max="7699" width="11.85546875" style="956" customWidth="1"/>
    <col min="7700" max="7700" width="10.85546875" style="956" customWidth="1"/>
    <col min="7701" max="7701" width="7.28515625" style="956" customWidth="1"/>
    <col min="7702" max="7702" width="5.28515625" style="956" customWidth="1"/>
    <col min="7703" max="7703" width="14.42578125" style="956" bestFit="1" customWidth="1"/>
    <col min="7704" max="7705" width="12" style="956" customWidth="1"/>
    <col min="7706" max="7706" width="12.7109375" style="956" customWidth="1"/>
    <col min="7707" max="7707" width="16.5703125" style="956" customWidth="1"/>
    <col min="7708" max="7711" width="12" style="956" customWidth="1"/>
    <col min="7712" max="7714" width="12.28515625" style="956" customWidth="1"/>
    <col min="7715" max="7936" width="9.140625" style="956"/>
    <col min="7937" max="7937" width="9.85546875" style="956" customWidth="1"/>
    <col min="7938" max="7938" width="30" style="956" customWidth="1"/>
    <col min="7939" max="7939" width="6.5703125" style="956" customWidth="1"/>
    <col min="7940" max="7940" width="5.5703125" style="956" customWidth="1"/>
    <col min="7941" max="7941" width="5.140625" style="956" customWidth="1"/>
    <col min="7942" max="7942" width="5.28515625" style="956" customWidth="1"/>
    <col min="7943" max="7943" width="5.85546875" style="956" customWidth="1"/>
    <col min="7944" max="7944" width="6.140625" style="956" customWidth="1"/>
    <col min="7945" max="7945" width="5.28515625" style="956" customWidth="1"/>
    <col min="7946" max="7946" width="4.85546875" style="956" customWidth="1"/>
    <col min="7947" max="7947" width="9.140625" style="956"/>
    <col min="7948" max="7948" width="5.5703125" style="956" customWidth="1"/>
    <col min="7949" max="7949" width="5.28515625" style="956" customWidth="1"/>
    <col min="7950" max="7950" width="5.5703125" style="956" customWidth="1"/>
    <col min="7951" max="7951" width="9.140625" style="956"/>
    <col min="7952" max="7952" width="5.5703125" style="956" customWidth="1"/>
    <col min="7953" max="7953" width="6.28515625" style="956" bestFit="1" customWidth="1"/>
    <col min="7954" max="7954" width="5.7109375" style="956" customWidth="1"/>
    <col min="7955" max="7955" width="11.85546875" style="956" customWidth="1"/>
    <col min="7956" max="7956" width="10.85546875" style="956" customWidth="1"/>
    <col min="7957" max="7957" width="7.28515625" style="956" customWidth="1"/>
    <col min="7958" max="7958" width="5.28515625" style="956" customWidth="1"/>
    <col min="7959" max="7959" width="14.42578125" style="956" bestFit="1" customWidth="1"/>
    <col min="7960" max="7961" width="12" style="956" customWidth="1"/>
    <col min="7962" max="7962" width="12.7109375" style="956" customWidth="1"/>
    <col min="7963" max="7963" width="16.5703125" style="956" customWidth="1"/>
    <col min="7964" max="7967" width="12" style="956" customWidth="1"/>
    <col min="7968" max="7970" width="12.28515625" style="956" customWidth="1"/>
    <col min="7971" max="8192" width="9.140625" style="956"/>
    <col min="8193" max="8193" width="9.85546875" style="956" customWidth="1"/>
    <col min="8194" max="8194" width="30" style="956" customWidth="1"/>
    <col min="8195" max="8195" width="6.5703125" style="956" customWidth="1"/>
    <col min="8196" max="8196" width="5.5703125" style="956" customWidth="1"/>
    <col min="8197" max="8197" width="5.140625" style="956" customWidth="1"/>
    <col min="8198" max="8198" width="5.28515625" style="956" customWidth="1"/>
    <col min="8199" max="8199" width="5.85546875" style="956" customWidth="1"/>
    <col min="8200" max="8200" width="6.140625" style="956" customWidth="1"/>
    <col min="8201" max="8201" width="5.28515625" style="956" customWidth="1"/>
    <col min="8202" max="8202" width="4.85546875" style="956" customWidth="1"/>
    <col min="8203" max="8203" width="9.140625" style="956"/>
    <col min="8204" max="8204" width="5.5703125" style="956" customWidth="1"/>
    <col min="8205" max="8205" width="5.28515625" style="956" customWidth="1"/>
    <col min="8206" max="8206" width="5.5703125" style="956" customWidth="1"/>
    <col min="8207" max="8207" width="9.140625" style="956"/>
    <col min="8208" max="8208" width="5.5703125" style="956" customWidth="1"/>
    <col min="8209" max="8209" width="6.28515625" style="956" bestFit="1" customWidth="1"/>
    <col min="8210" max="8210" width="5.7109375" style="956" customWidth="1"/>
    <col min="8211" max="8211" width="11.85546875" style="956" customWidth="1"/>
    <col min="8212" max="8212" width="10.85546875" style="956" customWidth="1"/>
    <col min="8213" max="8213" width="7.28515625" style="956" customWidth="1"/>
    <col min="8214" max="8214" width="5.28515625" style="956" customWidth="1"/>
    <col min="8215" max="8215" width="14.42578125" style="956" bestFit="1" customWidth="1"/>
    <col min="8216" max="8217" width="12" style="956" customWidth="1"/>
    <col min="8218" max="8218" width="12.7109375" style="956" customWidth="1"/>
    <col min="8219" max="8219" width="16.5703125" style="956" customWidth="1"/>
    <col min="8220" max="8223" width="12" style="956" customWidth="1"/>
    <col min="8224" max="8226" width="12.28515625" style="956" customWidth="1"/>
    <col min="8227" max="8448" width="9.140625" style="956"/>
    <col min="8449" max="8449" width="9.85546875" style="956" customWidth="1"/>
    <col min="8450" max="8450" width="30" style="956" customWidth="1"/>
    <col min="8451" max="8451" width="6.5703125" style="956" customWidth="1"/>
    <col min="8452" max="8452" width="5.5703125" style="956" customWidth="1"/>
    <col min="8453" max="8453" width="5.140625" style="956" customWidth="1"/>
    <col min="8454" max="8454" width="5.28515625" style="956" customWidth="1"/>
    <col min="8455" max="8455" width="5.85546875" style="956" customWidth="1"/>
    <col min="8456" max="8456" width="6.140625" style="956" customWidth="1"/>
    <col min="8457" max="8457" width="5.28515625" style="956" customWidth="1"/>
    <col min="8458" max="8458" width="4.85546875" style="956" customWidth="1"/>
    <col min="8459" max="8459" width="9.140625" style="956"/>
    <col min="8460" max="8460" width="5.5703125" style="956" customWidth="1"/>
    <col min="8461" max="8461" width="5.28515625" style="956" customWidth="1"/>
    <col min="8462" max="8462" width="5.5703125" style="956" customWidth="1"/>
    <col min="8463" max="8463" width="9.140625" style="956"/>
    <col min="8464" max="8464" width="5.5703125" style="956" customWidth="1"/>
    <col min="8465" max="8465" width="6.28515625" style="956" bestFit="1" customWidth="1"/>
    <col min="8466" max="8466" width="5.7109375" style="956" customWidth="1"/>
    <col min="8467" max="8467" width="11.85546875" style="956" customWidth="1"/>
    <col min="8468" max="8468" width="10.85546875" style="956" customWidth="1"/>
    <col min="8469" max="8469" width="7.28515625" style="956" customWidth="1"/>
    <col min="8470" max="8470" width="5.28515625" style="956" customWidth="1"/>
    <col min="8471" max="8471" width="14.42578125" style="956" bestFit="1" customWidth="1"/>
    <col min="8472" max="8473" width="12" style="956" customWidth="1"/>
    <col min="8474" max="8474" width="12.7109375" style="956" customWidth="1"/>
    <col min="8475" max="8475" width="16.5703125" style="956" customWidth="1"/>
    <col min="8476" max="8479" width="12" style="956" customWidth="1"/>
    <col min="8480" max="8482" width="12.28515625" style="956" customWidth="1"/>
    <col min="8483" max="8704" width="9.140625" style="956"/>
    <col min="8705" max="8705" width="9.85546875" style="956" customWidth="1"/>
    <col min="8706" max="8706" width="30" style="956" customWidth="1"/>
    <col min="8707" max="8707" width="6.5703125" style="956" customWidth="1"/>
    <col min="8708" max="8708" width="5.5703125" style="956" customWidth="1"/>
    <col min="8709" max="8709" width="5.140625" style="956" customWidth="1"/>
    <col min="8710" max="8710" width="5.28515625" style="956" customWidth="1"/>
    <col min="8711" max="8711" width="5.85546875" style="956" customWidth="1"/>
    <col min="8712" max="8712" width="6.140625" style="956" customWidth="1"/>
    <col min="8713" max="8713" width="5.28515625" style="956" customWidth="1"/>
    <col min="8714" max="8714" width="4.85546875" style="956" customWidth="1"/>
    <col min="8715" max="8715" width="9.140625" style="956"/>
    <col min="8716" max="8716" width="5.5703125" style="956" customWidth="1"/>
    <col min="8717" max="8717" width="5.28515625" style="956" customWidth="1"/>
    <col min="8718" max="8718" width="5.5703125" style="956" customWidth="1"/>
    <col min="8719" max="8719" width="9.140625" style="956"/>
    <col min="8720" max="8720" width="5.5703125" style="956" customWidth="1"/>
    <col min="8721" max="8721" width="6.28515625" style="956" bestFit="1" customWidth="1"/>
    <col min="8722" max="8722" width="5.7109375" style="956" customWidth="1"/>
    <col min="8723" max="8723" width="11.85546875" style="956" customWidth="1"/>
    <col min="8724" max="8724" width="10.85546875" style="956" customWidth="1"/>
    <col min="8725" max="8725" width="7.28515625" style="956" customWidth="1"/>
    <col min="8726" max="8726" width="5.28515625" style="956" customWidth="1"/>
    <col min="8727" max="8727" width="14.42578125" style="956" bestFit="1" customWidth="1"/>
    <col min="8728" max="8729" width="12" style="956" customWidth="1"/>
    <col min="8730" max="8730" width="12.7109375" style="956" customWidth="1"/>
    <col min="8731" max="8731" width="16.5703125" style="956" customWidth="1"/>
    <col min="8732" max="8735" width="12" style="956" customWidth="1"/>
    <col min="8736" max="8738" width="12.28515625" style="956" customWidth="1"/>
    <col min="8739" max="8960" width="9.140625" style="956"/>
    <col min="8961" max="8961" width="9.85546875" style="956" customWidth="1"/>
    <col min="8962" max="8962" width="30" style="956" customWidth="1"/>
    <col min="8963" max="8963" width="6.5703125" style="956" customWidth="1"/>
    <col min="8964" max="8964" width="5.5703125" style="956" customWidth="1"/>
    <col min="8965" max="8965" width="5.140625" style="956" customWidth="1"/>
    <col min="8966" max="8966" width="5.28515625" style="956" customWidth="1"/>
    <col min="8967" max="8967" width="5.85546875" style="956" customWidth="1"/>
    <col min="8968" max="8968" width="6.140625" style="956" customWidth="1"/>
    <col min="8969" max="8969" width="5.28515625" style="956" customWidth="1"/>
    <col min="8970" max="8970" width="4.85546875" style="956" customWidth="1"/>
    <col min="8971" max="8971" width="9.140625" style="956"/>
    <col min="8972" max="8972" width="5.5703125" style="956" customWidth="1"/>
    <col min="8973" max="8973" width="5.28515625" style="956" customWidth="1"/>
    <col min="8974" max="8974" width="5.5703125" style="956" customWidth="1"/>
    <col min="8975" max="8975" width="9.140625" style="956"/>
    <col min="8976" max="8976" width="5.5703125" style="956" customWidth="1"/>
    <col min="8977" max="8977" width="6.28515625" style="956" bestFit="1" customWidth="1"/>
    <col min="8978" max="8978" width="5.7109375" style="956" customWidth="1"/>
    <col min="8979" max="8979" width="11.85546875" style="956" customWidth="1"/>
    <col min="8980" max="8980" width="10.85546875" style="956" customWidth="1"/>
    <col min="8981" max="8981" width="7.28515625" style="956" customWidth="1"/>
    <col min="8982" max="8982" width="5.28515625" style="956" customWidth="1"/>
    <col min="8983" max="8983" width="14.42578125" style="956" bestFit="1" customWidth="1"/>
    <col min="8984" max="8985" width="12" style="956" customWidth="1"/>
    <col min="8986" max="8986" width="12.7109375" style="956" customWidth="1"/>
    <col min="8987" max="8987" width="16.5703125" style="956" customWidth="1"/>
    <col min="8988" max="8991" width="12" style="956" customWidth="1"/>
    <col min="8992" max="8994" width="12.28515625" style="956" customWidth="1"/>
    <col min="8995" max="9216" width="9.140625" style="956"/>
    <col min="9217" max="9217" width="9.85546875" style="956" customWidth="1"/>
    <col min="9218" max="9218" width="30" style="956" customWidth="1"/>
    <col min="9219" max="9219" width="6.5703125" style="956" customWidth="1"/>
    <col min="9220" max="9220" width="5.5703125" style="956" customWidth="1"/>
    <col min="9221" max="9221" width="5.140625" style="956" customWidth="1"/>
    <col min="9222" max="9222" width="5.28515625" style="956" customWidth="1"/>
    <col min="9223" max="9223" width="5.85546875" style="956" customWidth="1"/>
    <col min="9224" max="9224" width="6.140625" style="956" customWidth="1"/>
    <col min="9225" max="9225" width="5.28515625" style="956" customWidth="1"/>
    <col min="9226" max="9226" width="4.85546875" style="956" customWidth="1"/>
    <col min="9227" max="9227" width="9.140625" style="956"/>
    <col min="9228" max="9228" width="5.5703125" style="956" customWidth="1"/>
    <col min="9229" max="9229" width="5.28515625" style="956" customWidth="1"/>
    <col min="9230" max="9230" width="5.5703125" style="956" customWidth="1"/>
    <col min="9231" max="9231" width="9.140625" style="956"/>
    <col min="9232" max="9232" width="5.5703125" style="956" customWidth="1"/>
    <col min="9233" max="9233" width="6.28515625" style="956" bestFit="1" customWidth="1"/>
    <col min="9234" max="9234" width="5.7109375" style="956" customWidth="1"/>
    <col min="9235" max="9235" width="11.85546875" style="956" customWidth="1"/>
    <col min="9236" max="9236" width="10.85546875" style="956" customWidth="1"/>
    <col min="9237" max="9237" width="7.28515625" style="956" customWidth="1"/>
    <col min="9238" max="9238" width="5.28515625" style="956" customWidth="1"/>
    <col min="9239" max="9239" width="14.42578125" style="956" bestFit="1" customWidth="1"/>
    <col min="9240" max="9241" width="12" style="956" customWidth="1"/>
    <col min="9242" max="9242" width="12.7109375" style="956" customWidth="1"/>
    <col min="9243" max="9243" width="16.5703125" style="956" customWidth="1"/>
    <col min="9244" max="9247" width="12" style="956" customWidth="1"/>
    <col min="9248" max="9250" width="12.28515625" style="956" customWidth="1"/>
    <col min="9251" max="9472" width="9.140625" style="956"/>
    <col min="9473" max="9473" width="9.85546875" style="956" customWidth="1"/>
    <col min="9474" max="9474" width="30" style="956" customWidth="1"/>
    <col min="9475" max="9475" width="6.5703125" style="956" customWidth="1"/>
    <col min="9476" max="9476" width="5.5703125" style="956" customWidth="1"/>
    <col min="9477" max="9477" width="5.140625" style="956" customWidth="1"/>
    <col min="9478" max="9478" width="5.28515625" style="956" customWidth="1"/>
    <col min="9479" max="9479" width="5.85546875" style="956" customWidth="1"/>
    <col min="9480" max="9480" width="6.140625" style="956" customWidth="1"/>
    <col min="9481" max="9481" width="5.28515625" style="956" customWidth="1"/>
    <col min="9482" max="9482" width="4.85546875" style="956" customWidth="1"/>
    <col min="9483" max="9483" width="9.140625" style="956"/>
    <col min="9484" max="9484" width="5.5703125" style="956" customWidth="1"/>
    <col min="9485" max="9485" width="5.28515625" style="956" customWidth="1"/>
    <col min="9486" max="9486" width="5.5703125" style="956" customWidth="1"/>
    <col min="9487" max="9487" width="9.140625" style="956"/>
    <col min="9488" max="9488" width="5.5703125" style="956" customWidth="1"/>
    <col min="9489" max="9489" width="6.28515625" style="956" bestFit="1" customWidth="1"/>
    <col min="9490" max="9490" width="5.7109375" style="956" customWidth="1"/>
    <col min="9491" max="9491" width="11.85546875" style="956" customWidth="1"/>
    <col min="9492" max="9492" width="10.85546875" style="956" customWidth="1"/>
    <col min="9493" max="9493" width="7.28515625" style="956" customWidth="1"/>
    <col min="9494" max="9494" width="5.28515625" style="956" customWidth="1"/>
    <col min="9495" max="9495" width="14.42578125" style="956" bestFit="1" customWidth="1"/>
    <col min="9496" max="9497" width="12" style="956" customWidth="1"/>
    <col min="9498" max="9498" width="12.7109375" style="956" customWidth="1"/>
    <col min="9499" max="9499" width="16.5703125" style="956" customWidth="1"/>
    <col min="9500" max="9503" width="12" style="956" customWidth="1"/>
    <col min="9504" max="9506" width="12.28515625" style="956" customWidth="1"/>
    <col min="9507" max="9728" width="9.140625" style="956"/>
    <col min="9729" max="9729" width="9.85546875" style="956" customWidth="1"/>
    <col min="9730" max="9730" width="30" style="956" customWidth="1"/>
    <col min="9731" max="9731" width="6.5703125" style="956" customWidth="1"/>
    <col min="9732" max="9732" width="5.5703125" style="956" customWidth="1"/>
    <col min="9733" max="9733" width="5.140625" style="956" customWidth="1"/>
    <col min="9734" max="9734" width="5.28515625" style="956" customWidth="1"/>
    <col min="9735" max="9735" width="5.85546875" style="956" customWidth="1"/>
    <col min="9736" max="9736" width="6.140625" style="956" customWidth="1"/>
    <col min="9737" max="9737" width="5.28515625" style="956" customWidth="1"/>
    <col min="9738" max="9738" width="4.85546875" style="956" customWidth="1"/>
    <col min="9739" max="9739" width="9.140625" style="956"/>
    <col min="9740" max="9740" width="5.5703125" style="956" customWidth="1"/>
    <col min="9741" max="9741" width="5.28515625" style="956" customWidth="1"/>
    <col min="9742" max="9742" width="5.5703125" style="956" customWidth="1"/>
    <col min="9743" max="9743" width="9.140625" style="956"/>
    <col min="9744" max="9744" width="5.5703125" style="956" customWidth="1"/>
    <col min="9745" max="9745" width="6.28515625" style="956" bestFit="1" customWidth="1"/>
    <col min="9746" max="9746" width="5.7109375" style="956" customWidth="1"/>
    <col min="9747" max="9747" width="11.85546875" style="956" customWidth="1"/>
    <col min="9748" max="9748" width="10.85546875" style="956" customWidth="1"/>
    <col min="9749" max="9749" width="7.28515625" style="956" customWidth="1"/>
    <col min="9750" max="9750" width="5.28515625" style="956" customWidth="1"/>
    <col min="9751" max="9751" width="14.42578125" style="956" bestFit="1" customWidth="1"/>
    <col min="9752" max="9753" width="12" style="956" customWidth="1"/>
    <col min="9754" max="9754" width="12.7109375" style="956" customWidth="1"/>
    <col min="9755" max="9755" width="16.5703125" style="956" customWidth="1"/>
    <col min="9756" max="9759" width="12" style="956" customWidth="1"/>
    <col min="9760" max="9762" width="12.28515625" style="956" customWidth="1"/>
    <col min="9763" max="9984" width="9.140625" style="956"/>
    <col min="9985" max="9985" width="9.85546875" style="956" customWidth="1"/>
    <col min="9986" max="9986" width="30" style="956" customWidth="1"/>
    <col min="9987" max="9987" width="6.5703125" style="956" customWidth="1"/>
    <col min="9988" max="9988" width="5.5703125" style="956" customWidth="1"/>
    <col min="9989" max="9989" width="5.140625" style="956" customWidth="1"/>
    <col min="9990" max="9990" width="5.28515625" style="956" customWidth="1"/>
    <col min="9991" max="9991" width="5.85546875" style="956" customWidth="1"/>
    <col min="9992" max="9992" width="6.140625" style="956" customWidth="1"/>
    <col min="9993" max="9993" width="5.28515625" style="956" customWidth="1"/>
    <col min="9994" max="9994" width="4.85546875" style="956" customWidth="1"/>
    <col min="9995" max="9995" width="9.140625" style="956"/>
    <col min="9996" max="9996" width="5.5703125" style="956" customWidth="1"/>
    <col min="9997" max="9997" width="5.28515625" style="956" customWidth="1"/>
    <col min="9998" max="9998" width="5.5703125" style="956" customWidth="1"/>
    <col min="9999" max="9999" width="9.140625" style="956"/>
    <col min="10000" max="10000" width="5.5703125" style="956" customWidth="1"/>
    <col min="10001" max="10001" width="6.28515625" style="956" bestFit="1" customWidth="1"/>
    <col min="10002" max="10002" width="5.7109375" style="956" customWidth="1"/>
    <col min="10003" max="10003" width="11.85546875" style="956" customWidth="1"/>
    <col min="10004" max="10004" width="10.85546875" style="956" customWidth="1"/>
    <col min="10005" max="10005" width="7.28515625" style="956" customWidth="1"/>
    <col min="10006" max="10006" width="5.28515625" style="956" customWidth="1"/>
    <col min="10007" max="10007" width="14.42578125" style="956" bestFit="1" customWidth="1"/>
    <col min="10008" max="10009" width="12" style="956" customWidth="1"/>
    <col min="10010" max="10010" width="12.7109375" style="956" customWidth="1"/>
    <col min="10011" max="10011" width="16.5703125" style="956" customWidth="1"/>
    <col min="10012" max="10015" width="12" style="956" customWidth="1"/>
    <col min="10016" max="10018" width="12.28515625" style="956" customWidth="1"/>
    <col min="10019" max="10240" width="9.140625" style="956"/>
    <col min="10241" max="10241" width="9.85546875" style="956" customWidth="1"/>
    <col min="10242" max="10242" width="30" style="956" customWidth="1"/>
    <col min="10243" max="10243" width="6.5703125" style="956" customWidth="1"/>
    <col min="10244" max="10244" width="5.5703125" style="956" customWidth="1"/>
    <col min="10245" max="10245" width="5.140625" style="956" customWidth="1"/>
    <col min="10246" max="10246" width="5.28515625" style="956" customWidth="1"/>
    <col min="10247" max="10247" width="5.85546875" style="956" customWidth="1"/>
    <col min="10248" max="10248" width="6.140625" style="956" customWidth="1"/>
    <col min="10249" max="10249" width="5.28515625" style="956" customWidth="1"/>
    <col min="10250" max="10250" width="4.85546875" style="956" customWidth="1"/>
    <col min="10251" max="10251" width="9.140625" style="956"/>
    <col min="10252" max="10252" width="5.5703125" style="956" customWidth="1"/>
    <col min="10253" max="10253" width="5.28515625" style="956" customWidth="1"/>
    <col min="10254" max="10254" width="5.5703125" style="956" customWidth="1"/>
    <col min="10255" max="10255" width="9.140625" style="956"/>
    <col min="10256" max="10256" width="5.5703125" style="956" customWidth="1"/>
    <col min="10257" max="10257" width="6.28515625" style="956" bestFit="1" customWidth="1"/>
    <col min="10258" max="10258" width="5.7109375" style="956" customWidth="1"/>
    <col min="10259" max="10259" width="11.85546875" style="956" customWidth="1"/>
    <col min="10260" max="10260" width="10.85546875" style="956" customWidth="1"/>
    <col min="10261" max="10261" width="7.28515625" style="956" customWidth="1"/>
    <col min="10262" max="10262" width="5.28515625" style="956" customWidth="1"/>
    <col min="10263" max="10263" width="14.42578125" style="956" bestFit="1" customWidth="1"/>
    <col min="10264" max="10265" width="12" style="956" customWidth="1"/>
    <col min="10266" max="10266" width="12.7109375" style="956" customWidth="1"/>
    <col min="10267" max="10267" width="16.5703125" style="956" customWidth="1"/>
    <col min="10268" max="10271" width="12" style="956" customWidth="1"/>
    <col min="10272" max="10274" width="12.28515625" style="956" customWidth="1"/>
    <col min="10275" max="10496" width="9.140625" style="956"/>
    <col min="10497" max="10497" width="9.85546875" style="956" customWidth="1"/>
    <col min="10498" max="10498" width="30" style="956" customWidth="1"/>
    <col min="10499" max="10499" width="6.5703125" style="956" customWidth="1"/>
    <col min="10500" max="10500" width="5.5703125" style="956" customWidth="1"/>
    <col min="10501" max="10501" width="5.140625" style="956" customWidth="1"/>
    <col min="10502" max="10502" width="5.28515625" style="956" customWidth="1"/>
    <col min="10503" max="10503" width="5.85546875" style="956" customWidth="1"/>
    <col min="10504" max="10504" width="6.140625" style="956" customWidth="1"/>
    <col min="10505" max="10505" width="5.28515625" style="956" customWidth="1"/>
    <col min="10506" max="10506" width="4.85546875" style="956" customWidth="1"/>
    <col min="10507" max="10507" width="9.140625" style="956"/>
    <col min="10508" max="10508" width="5.5703125" style="956" customWidth="1"/>
    <col min="10509" max="10509" width="5.28515625" style="956" customWidth="1"/>
    <col min="10510" max="10510" width="5.5703125" style="956" customWidth="1"/>
    <col min="10511" max="10511" width="9.140625" style="956"/>
    <col min="10512" max="10512" width="5.5703125" style="956" customWidth="1"/>
    <col min="10513" max="10513" width="6.28515625" style="956" bestFit="1" customWidth="1"/>
    <col min="10514" max="10514" width="5.7109375" style="956" customWidth="1"/>
    <col min="10515" max="10515" width="11.85546875" style="956" customWidth="1"/>
    <col min="10516" max="10516" width="10.85546875" style="956" customWidth="1"/>
    <col min="10517" max="10517" width="7.28515625" style="956" customWidth="1"/>
    <col min="10518" max="10518" width="5.28515625" style="956" customWidth="1"/>
    <col min="10519" max="10519" width="14.42578125" style="956" bestFit="1" customWidth="1"/>
    <col min="10520" max="10521" width="12" style="956" customWidth="1"/>
    <col min="10522" max="10522" width="12.7109375" style="956" customWidth="1"/>
    <col min="10523" max="10523" width="16.5703125" style="956" customWidth="1"/>
    <col min="10524" max="10527" width="12" style="956" customWidth="1"/>
    <col min="10528" max="10530" width="12.28515625" style="956" customWidth="1"/>
    <col min="10531" max="10752" width="9.140625" style="956"/>
    <col min="10753" max="10753" width="9.85546875" style="956" customWidth="1"/>
    <col min="10754" max="10754" width="30" style="956" customWidth="1"/>
    <col min="10755" max="10755" width="6.5703125" style="956" customWidth="1"/>
    <col min="10756" max="10756" width="5.5703125" style="956" customWidth="1"/>
    <col min="10757" max="10757" width="5.140625" style="956" customWidth="1"/>
    <col min="10758" max="10758" width="5.28515625" style="956" customWidth="1"/>
    <col min="10759" max="10759" width="5.85546875" style="956" customWidth="1"/>
    <col min="10760" max="10760" width="6.140625" style="956" customWidth="1"/>
    <col min="10761" max="10761" width="5.28515625" style="956" customWidth="1"/>
    <col min="10762" max="10762" width="4.85546875" style="956" customWidth="1"/>
    <col min="10763" max="10763" width="9.140625" style="956"/>
    <col min="10764" max="10764" width="5.5703125" style="956" customWidth="1"/>
    <col min="10765" max="10765" width="5.28515625" style="956" customWidth="1"/>
    <col min="10766" max="10766" width="5.5703125" style="956" customWidth="1"/>
    <col min="10767" max="10767" width="9.140625" style="956"/>
    <col min="10768" max="10768" width="5.5703125" style="956" customWidth="1"/>
    <col min="10769" max="10769" width="6.28515625" style="956" bestFit="1" customWidth="1"/>
    <col min="10770" max="10770" width="5.7109375" style="956" customWidth="1"/>
    <col min="10771" max="10771" width="11.85546875" style="956" customWidth="1"/>
    <col min="10772" max="10772" width="10.85546875" style="956" customWidth="1"/>
    <col min="10773" max="10773" width="7.28515625" style="956" customWidth="1"/>
    <col min="10774" max="10774" width="5.28515625" style="956" customWidth="1"/>
    <col min="10775" max="10775" width="14.42578125" style="956" bestFit="1" customWidth="1"/>
    <col min="10776" max="10777" width="12" style="956" customWidth="1"/>
    <col min="10778" max="10778" width="12.7109375" style="956" customWidth="1"/>
    <col min="10779" max="10779" width="16.5703125" style="956" customWidth="1"/>
    <col min="10780" max="10783" width="12" style="956" customWidth="1"/>
    <col min="10784" max="10786" width="12.28515625" style="956" customWidth="1"/>
    <col min="10787" max="11008" width="9.140625" style="956"/>
    <col min="11009" max="11009" width="9.85546875" style="956" customWidth="1"/>
    <col min="11010" max="11010" width="30" style="956" customWidth="1"/>
    <col min="11011" max="11011" width="6.5703125" style="956" customWidth="1"/>
    <col min="11012" max="11012" width="5.5703125" style="956" customWidth="1"/>
    <col min="11013" max="11013" width="5.140625" style="956" customWidth="1"/>
    <col min="11014" max="11014" width="5.28515625" style="956" customWidth="1"/>
    <col min="11015" max="11015" width="5.85546875" style="956" customWidth="1"/>
    <col min="11016" max="11016" width="6.140625" style="956" customWidth="1"/>
    <col min="11017" max="11017" width="5.28515625" style="956" customWidth="1"/>
    <col min="11018" max="11018" width="4.85546875" style="956" customWidth="1"/>
    <col min="11019" max="11019" width="9.140625" style="956"/>
    <col min="11020" max="11020" width="5.5703125" style="956" customWidth="1"/>
    <col min="11021" max="11021" width="5.28515625" style="956" customWidth="1"/>
    <col min="11022" max="11022" width="5.5703125" style="956" customWidth="1"/>
    <col min="11023" max="11023" width="9.140625" style="956"/>
    <col min="11024" max="11024" width="5.5703125" style="956" customWidth="1"/>
    <col min="11025" max="11025" width="6.28515625" style="956" bestFit="1" customWidth="1"/>
    <col min="11026" max="11026" width="5.7109375" style="956" customWidth="1"/>
    <col min="11027" max="11027" width="11.85546875" style="956" customWidth="1"/>
    <col min="11028" max="11028" width="10.85546875" style="956" customWidth="1"/>
    <col min="11029" max="11029" width="7.28515625" style="956" customWidth="1"/>
    <col min="11030" max="11030" width="5.28515625" style="956" customWidth="1"/>
    <col min="11031" max="11031" width="14.42578125" style="956" bestFit="1" customWidth="1"/>
    <col min="11032" max="11033" width="12" style="956" customWidth="1"/>
    <col min="11034" max="11034" width="12.7109375" style="956" customWidth="1"/>
    <col min="11035" max="11035" width="16.5703125" style="956" customWidth="1"/>
    <col min="11036" max="11039" width="12" style="956" customWidth="1"/>
    <col min="11040" max="11042" width="12.28515625" style="956" customWidth="1"/>
    <col min="11043" max="11264" width="9.140625" style="956"/>
    <col min="11265" max="11265" width="9.85546875" style="956" customWidth="1"/>
    <col min="11266" max="11266" width="30" style="956" customWidth="1"/>
    <col min="11267" max="11267" width="6.5703125" style="956" customWidth="1"/>
    <col min="11268" max="11268" width="5.5703125" style="956" customWidth="1"/>
    <col min="11269" max="11269" width="5.140625" style="956" customWidth="1"/>
    <col min="11270" max="11270" width="5.28515625" style="956" customWidth="1"/>
    <col min="11271" max="11271" width="5.85546875" style="956" customWidth="1"/>
    <col min="11272" max="11272" width="6.140625" style="956" customWidth="1"/>
    <col min="11273" max="11273" width="5.28515625" style="956" customWidth="1"/>
    <col min="11274" max="11274" width="4.85546875" style="956" customWidth="1"/>
    <col min="11275" max="11275" width="9.140625" style="956"/>
    <col min="11276" max="11276" width="5.5703125" style="956" customWidth="1"/>
    <col min="11277" max="11277" width="5.28515625" style="956" customWidth="1"/>
    <col min="11278" max="11278" width="5.5703125" style="956" customWidth="1"/>
    <col min="11279" max="11279" width="9.140625" style="956"/>
    <col min="11280" max="11280" width="5.5703125" style="956" customWidth="1"/>
    <col min="11281" max="11281" width="6.28515625" style="956" bestFit="1" customWidth="1"/>
    <col min="11282" max="11282" width="5.7109375" style="956" customWidth="1"/>
    <col min="11283" max="11283" width="11.85546875" style="956" customWidth="1"/>
    <col min="11284" max="11284" width="10.85546875" style="956" customWidth="1"/>
    <col min="11285" max="11285" width="7.28515625" style="956" customWidth="1"/>
    <col min="11286" max="11286" width="5.28515625" style="956" customWidth="1"/>
    <col min="11287" max="11287" width="14.42578125" style="956" bestFit="1" customWidth="1"/>
    <col min="11288" max="11289" width="12" style="956" customWidth="1"/>
    <col min="11290" max="11290" width="12.7109375" style="956" customWidth="1"/>
    <col min="11291" max="11291" width="16.5703125" style="956" customWidth="1"/>
    <col min="11292" max="11295" width="12" style="956" customWidth="1"/>
    <col min="11296" max="11298" width="12.28515625" style="956" customWidth="1"/>
    <col min="11299" max="11520" width="9.140625" style="956"/>
    <col min="11521" max="11521" width="9.85546875" style="956" customWidth="1"/>
    <col min="11522" max="11522" width="30" style="956" customWidth="1"/>
    <col min="11523" max="11523" width="6.5703125" style="956" customWidth="1"/>
    <col min="11524" max="11524" width="5.5703125" style="956" customWidth="1"/>
    <col min="11525" max="11525" width="5.140625" style="956" customWidth="1"/>
    <col min="11526" max="11526" width="5.28515625" style="956" customWidth="1"/>
    <col min="11527" max="11527" width="5.85546875" style="956" customWidth="1"/>
    <col min="11528" max="11528" width="6.140625" style="956" customWidth="1"/>
    <col min="11529" max="11529" width="5.28515625" style="956" customWidth="1"/>
    <col min="11530" max="11530" width="4.85546875" style="956" customWidth="1"/>
    <col min="11531" max="11531" width="9.140625" style="956"/>
    <col min="11532" max="11532" width="5.5703125" style="956" customWidth="1"/>
    <col min="11533" max="11533" width="5.28515625" style="956" customWidth="1"/>
    <col min="11534" max="11534" width="5.5703125" style="956" customWidth="1"/>
    <col min="11535" max="11535" width="9.140625" style="956"/>
    <col min="11536" max="11536" width="5.5703125" style="956" customWidth="1"/>
    <col min="11537" max="11537" width="6.28515625" style="956" bestFit="1" customWidth="1"/>
    <col min="11538" max="11538" width="5.7109375" style="956" customWidth="1"/>
    <col min="11539" max="11539" width="11.85546875" style="956" customWidth="1"/>
    <col min="11540" max="11540" width="10.85546875" style="956" customWidth="1"/>
    <col min="11541" max="11541" width="7.28515625" style="956" customWidth="1"/>
    <col min="11542" max="11542" width="5.28515625" style="956" customWidth="1"/>
    <col min="11543" max="11543" width="14.42578125" style="956" bestFit="1" customWidth="1"/>
    <col min="11544" max="11545" width="12" style="956" customWidth="1"/>
    <col min="11546" max="11546" width="12.7109375" style="956" customWidth="1"/>
    <col min="11547" max="11547" width="16.5703125" style="956" customWidth="1"/>
    <col min="11548" max="11551" width="12" style="956" customWidth="1"/>
    <col min="11552" max="11554" width="12.28515625" style="956" customWidth="1"/>
    <col min="11555" max="11776" width="9.140625" style="956"/>
    <col min="11777" max="11777" width="9.85546875" style="956" customWidth="1"/>
    <col min="11778" max="11778" width="30" style="956" customWidth="1"/>
    <col min="11779" max="11779" width="6.5703125" style="956" customWidth="1"/>
    <col min="11780" max="11780" width="5.5703125" style="956" customWidth="1"/>
    <col min="11781" max="11781" width="5.140625" style="956" customWidth="1"/>
    <col min="11782" max="11782" width="5.28515625" style="956" customWidth="1"/>
    <col min="11783" max="11783" width="5.85546875" style="956" customWidth="1"/>
    <col min="11784" max="11784" width="6.140625" style="956" customWidth="1"/>
    <col min="11785" max="11785" width="5.28515625" style="956" customWidth="1"/>
    <col min="11786" max="11786" width="4.85546875" style="956" customWidth="1"/>
    <col min="11787" max="11787" width="9.140625" style="956"/>
    <col min="11788" max="11788" width="5.5703125" style="956" customWidth="1"/>
    <col min="11789" max="11789" width="5.28515625" style="956" customWidth="1"/>
    <col min="11790" max="11790" width="5.5703125" style="956" customWidth="1"/>
    <col min="11791" max="11791" width="9.140625" style="956"/>
    <col min="11792" max="11792" width="5.5703125" style="956" customWidth="1"/>
    <col min="11793" max="11793" width="6.28515625" style="956" bestFit="1" customWidth="1"/>
    <col min="11794" max="11794" width="5.7109375" style="956" customWidth="1"/>
    <col min="11795" max="11795" width="11.85546875" style="956" customWidth="1"/>
    <col min="11796" max="11796" width="10.85546875" style="956" customWidth="1"/>
    <col min="11797" max="11797" width="7.28515625" style="956" customWidth="1"/>
    <col min="11798" max="11798" width="5.28515625" style="956" customWidth="1"/>
    <col min="11799" max="11799" width="14.42578125" style="956" bestFit="1" customWidth="1"/>
    <col min="11800" max="11801" width="12" style="956" customWidth="1"/>
    <col min="11802" max="11802" width="12.7109375" style="956" customWidth="1"/>
    <col min="11803" max="11803" width="16.5703125" style="956" customWidth="1"/>
    <col min="11804" max="11807" width="12" style="956" customWidth="1"/>
    <col min="11808" max="11810" width="12.28515625" style="956" customWidth="1"/>
    <col min="11811" max="12032" width="9.140625" style="956"/>
    <col min="12033" max="12033" width="9.85546875" style="956" customWidth="1"/>
    <col min="12034" max="12034" width="30" style="956" customWidth="1"/>
    <col min="12035" max="12035" width="6.5703125" style="956" customWidth="1"/>
    <col min="12036" max="12036" width="5.5703125" style="956" customWidth="1"/>
    <col min="12037" max="12037" width="5.140625" style="956" customWidth="1"/>
    <col min="12038" max="12038" width="5.28515625" style="956" customWidth="1"/>
    <col min="12039" max="12039" width="5.85546875" style="956" customWidth="1"/>
    <col min="12040" max="12040" width="6.140625" style="956" customWidth="1"/>
    <col min="12041" max="12041" width="5.28515625" style="956" customWidth="1"/>
    <col min="12042" max="12042" width="4.85546875" style="956" customWidth="1"/>
    <col min="12043" max="12043" width="9.140625" style="956"/>
    <col min="12044" max="12044" width="5.5703125" style="956" customWidth="1"/>
    <col min="12045" max="12045" width="5.28515625" style="956" customWidth="1"/>
    <col min="12046" max="12046" width="5.5703125" style="956" customWidth="1"/>
    <col min="12047" max="12047" width="9.140625" style="956"/>
    <col min="12048" max="12048" width="5.5703125" style="956" customWidth="1"/>
    <col min="12049" max="12049" width="6.28515625" style="956" bestFit="1" customWidth="1"/>
    <col min="12050" max="12050" width="5.7109375" style="956" customWidth="1"/>
    <col min="12051" max="12051" width="11.85546875" style="956" customWidth="1"/>
    <col min="12052" max="12052" width="10.85546875" style="956" customWidth="1"/>
    <col min="12053" max="12053" width="7.28515625" style="956" customWidth="1"/>
    <col min="12054" max="12054" width="5.28515625" style="956" customWidth="1"/>
    <col min="12055" max="12055" width="14.42578125" style="956" bestFit="1" customWidth="1"/>
    <col min="12056" max="12057" width="12" style="956" customWidth="1"/>
    <col min="12058" max="12058" width="12.7109375" style="956" customWidth="1"/>
    <col min="12059" max="12059" width="16.5703125" style="956" customWidth="1"/>
    <col min="12060" max="12063" width="12" style="956" customWidth="1"/>
    <col min="12064" max="12066" width="12.28515625" style="956" customWidth="1"/>
    <col min="12067" max="12288" width="9.140625" style="956"/>
    <col min="12289" max="12289" width="9.85546875" style="956" customWidth="1"/>
    <col min="12290" max="12290" width="30" style="956" customWidth="1"/>
    <col min="12291" max="12291" width="6.5703125" style="956" customWidth="1"/>
    <col min="12292" max="12292" width="5.5703125" style="956" customWidth="1"/>
    <col min="12293" max="12293" width="5.140625" style="956" customWidth="1"/>
    <col min="12294" max="12294" width="5.28515625" style="956" customWidth="1"/>
    <col min="12295" max="12295" width="5.85546875" style="956" customWidth="1"/>
    <col min="12296" max="12296" width="6.140625" style="956" customWidth="1"/>
    <col min="12297" max="12297" width="5.28515625" style="956" customWidth="1"/>
    <col min="12298" max="12298" width="4.85546875" style="956" customWidth="1"/>
    <col min="12299" max="12299" width="9.140625" style="956"/>
    <col min="12300" max="12300" width="5.5703125" style="956" customWidth="1"/>
    <col min="12301" max="12301" width="5.28515625" style="956" customWidth="1"/>
    <col min="12302" max="12302" width="5.5703125" style="956" customWidth="1"/>
    <col min="12303" max="12303" width="9.140625" style="956"/>
    <col min="12304" max="12304" width="5.5703125" style="956" customWidth="1"/>
    <col min="12305" max="12305" width="6.28515625" style="956" bestFit="1" customWidth="1"/>
    <col min="12306" max="12306" width="5.7109375" style="956" customWidth="1"/>
    <col min="12307" max="12307" width="11.85546875" style="956" customWidth="1"/>
    <col min="12308" max="12308" width="10.85546875" style="956" customWidth="1"/>
    <col min="12309" max="12309" width="7.28515625" style="956" customWidth="1"/>
    <col min="12310" max="12310" width="5.28515625" style="956" customWidth="1"/>
    <col min="12311" max="12311" width="14.42578125" style="956" bestFit="1" customWidth="1"/>
    <col min="12312" max="12313" width="12" style="956" customWidth="1"/>
    <col min="12314" max="12314" width="12.7109375" style="956" customWidth="1"/>
    <col min="12315" max="12315" width="16.5703125" style="956" customWidth="1"/>
    <col min="12316" max="12319" width="12" style="956" customWidth="1"/>
    <col min="12320" max="12322" width="12.28515625" style="956" customWidth="1"/>
    <col min="12323" max="12544" width="9.140625" style="956"/>
    <col min="12545" max="12545" width="9.85546875" style="956" customWidth="1"/>
    <col min="12546" max="12546" width="30" style="956" customWidth="1"/>
    <col min="12547" max="12547" width="6.5703125" style="956" customWidth="1"/>
    <col min="12548" max="12548" width="5.5703125" style="956" customWidth="1"/>
    <col min="12549" max="12549" width="5.140625" style="956" customWidth="1"/>
    <col min="12550" max="12550" width="5.28515625" style="956" customWidth="1"/>
    <col min="12551" max="12551" width="5.85546875" style="956" customWidth="1"/>
    <col min="12552" max="12552" width="6.140625" style="956" customWidth="1"/>
    <col min="12553" max="12553" width="5.28515625" style="956" customWidth="1"/>
    <col min="12554" max="12554" width="4.85546875" style="956" customWidth="1"/>
    <col min="12555" max="12555" width="9.140625" style="956"/>
    <col min="12556" max="12556" width="5.5703125" style="956" customWidth="1"/>
    <col min="12557" max="12557" width="5.28515625" style="956" customWidth="1"/>
    <col min="12558" max="12558" width="5.5703125" style="956" customWidth="1"/>
    <col min="12559" max="12559" width="9.140625" style="956"/>
    <col min="12560" max="12560" width="5.5703125" style="956" customWidth="1"/>
    <col min="12561" max="12561" width="6.28515625" style="956" bestFit="1" customWidth="1"/>
    <col min="12562" max="12562" width="5.7109375" style="956" customWidth="1"/>
    <col min="12563" max="12563" width="11.85546875" style="956" customWidth="1"/>
    <col min="12564" max="12564" width="10.85546875" style="956" customWidth="1"/>
    <col min="12565" max="12565" width="7.28515625" style="956" customWidth="1"/>
    <col min="12566" max="12566" width="5.28515625" style="956" customWidth="1"/>
    <col min="12567" max="12567" width="14.42578125" style="956" bestFit="1" customWidth="1"/>
    <col min="12568" max="12569" width="12" style="956" customWidth="1"/>
    <col min="12570" max="12570" width="12.7109375" style="956" customWidth="1"/>
    <col min="12571" max="12571" width="16.5703125" style="956" customWidth="1"/>
    <col min="12572" max="12575" width="12" style="956" customWidth="1"/>
    <col min="12576" max="12578" width="12.28515625" style="956" customWidth="1"/>
    <col min="12579" max="12800" width="9.140625" style="956"/>
    <col min="12801" max="12801" width="9.85546875" style="956" customWidth="1"/>
    <col min="12802" max="12802" width="30" style="956" customWidth="1"/>
    <col min="12803" max="12803" width="6.5703125" style="956" customWidth="1"/>
    <col min="12804" max="12804" width="5.5703125" style="956" customWidth="1"/>
    <col min="12805" max="12805" width="5.140625" style="956" customWidth="1"/>
    <col min="12806" max="12806" width="5.28515625" style="956" customWidth="1"/>
    <col min="12807" max="12807" width="5.85546875" style="956" customWidth="1"/>
    <col min="12808" max="12808" width="6.140625" style="956" customWidth="1"/>
    <col min="12809" max="12809" width="5.28515625" style="956" customWidth="1"/>
    <col min="12810" max="12810" width="4.85546875" style="956" customWidth="1"/>
    <col min="12811" max="12811" width="9.140625" style="956"/>
    <col min="12812" max="12812" width="5.5703125" style="956" customWidth="1"/>
    <col min="12813" max="12813" width="5.28515625" style="956" customWidth="1"/>
    <col min="12814" max="12814" width="5.5703125" style="956" customWidth="1"/>
    <col min="12815" max="12815" width="9.140625" style="956"/>
    <col min="12816" max="12816" width="5.5703125" style="956" customWidth="1"/>
    <col min="12817" max="12817" width="6.28515625" style="956" bestFit="1" customWidth="1"/>
    <col min="12818" max="12818" width="5.7109375" style="956" customWidth="1"/>
    <col min="12819" max="12819" width="11.85546875" style="956" customWidth="1"/>
    <col min="12820" max="12820" width="10.85546875" style="956" customWidth="1"/>
    <col min="12821" max="12821" width="7.28515625" style="956" customWidth="1"/>
    <col min="12822" max="12822" width="5.28515625" style="956" customWidth="1"/>
    <col min="12823" max="12823" width="14.42578125" style="956" bestFit="1" customWidth="1"/>
    <col min="12824" max="12825" width="12" style="956" customWidth="1"/>
    <col min="12826" max="12826" width="12.7109375" style="956" customWidth="1"/>
    <col min="12827" max="12827" width="16.5703125" style="956" customWidth="1"/>
    <col min="12828" max="12831" width="12" style="956" customWidth="1"/>
    <col min="12832" max="12834" width="12.28515625" style="956" customWidth="1"/>
    <col min="12835" max="13056" width="9.140625" style="956"/>
    <col min="13057" max="13057" width="9.85546875" style="956" customWidth="1"/>
    <col min="13058" max="13058" width="30" style="956" customWidth="1"/>
    <col min="13059" max="13059" width="6.5703125" style="956" customWidth="1"/>
    <col min="13060" max="13060" width="5.5703125" style="956" customWidth="1"/>
    <col min="13061" max="13061" width="5.140625" style="956" customWidth="1"/>
    <col min="13062" max="13062" width="5.28515625" style="956" customWidth="1"/>
    <col min="13063" max="13063" width="5.85546875" style="956" customWidth="1"/>
    <col min="13064" max="13064" width="6.140625" style="956" customWidth="1"/>
    <col min="13065" max="13065" width="5.28515625" style="956" customWidth="1"/>
    <col min="13066" max="13066" width="4.85546875" style="956" customWidth="1"/>
    <col min="13067" max="13067" width="9.140625" style="956"/>
    <col min="13068" max="13068" width="5.5703125" style="956" customWidth="1"/>
    <col min="13069" max="13069" width="5.28515625" style="956" customWidth="1"/>
    <col min="13070" max="13070" width="5.5703125" style="956" customWidth="1"/>
    <col min="13071" max="13071" width="9.140625" style="956"/>
    <col min="13072" max="13072" width="5.5703125" style="956" customWidth="1"/>
    <col min="13073" max="13073" width="6.28515625" style="956" bestFit="1" customWidth="1"/>
    <col min="13074" max="13074" width="5.7109375" style="956" customWidth="1"/>
    <col min="13075" max="13075" width="11.85546875" style="956" customWidth="1"/>
    <col min="13076" max="13076" width="10.85546875" style="956" customWidth="1"/>
    <col min="13077" max="13077" width="7.28515625" style="956" customWidth="1"/>
    <col min="13078" max="13078" width="5.28515625" style="956" customWidth="1"/>
    <col min="13079" max="13079" width="14.42578125" style="956" bestFit="1" customWidth="1"/>
    <col min="13080" max="13081" width="12" style="956" customWidth="1"/>
    <col min="13082" max="13082" width="12.7109375" style="956" customWidth="1"/>
    <col min="13083" max="13083" width="16.5703125" style="956" customWidth="1"/>
    <col min="13084" max="13087" width="12" style="956" customWidth="1"/>
    <col min="13088" max="13090" width="12.28515625" style="956" customWidth="1"/>
    <col min="13091" max="13312" width="9.140625" style="956"/>
    <col min="13313" max="13313" width="9.85546875" style="956" customWidth="1"/>
    <col min="13314" max="13314" width="30" style="956" customWidth="1"/>
    <col min="13315" max="13315" width="6.5703125" style="956" customWidth="1"/>
    <col min="13316" max="13316" width="5.5703125" style="956" customWidth="1"/>
    <col min="13317" max="13317" width="5.140625" style="956" customWidth="1"/>
    <col min="13318" max="13318" width="5.28515625" style="956" customWidth="1"/>
    <col min="13319" max="13319" width="5.85546875" style="956" customWidth="1"/>
    <col min="13320" max="13320" width="6.140625" style="956" customWidth="1"/>
    <col min="13321" max="13321" width="5.28515625" style="956" customWidth="1"/>
    <col min="13322" max="13322" width="4.85546875" style="956" customWidth="1"/>
    <col min="13323" max="13323" width="9.140625" style="956"/>
    <col min="13324" max="13324" width="5.5703125" style="956" customWidth="1"/>
    <col min="13325" max="13325" width="5.28515625" style="956" customWidth="1"/>
    <col min="13326" max="13326" width="5.5703125" style="956" customWidth="1"/>
    <col min="13327" max="13327" width="9.140625" style="956"/>
    <col min="13328" max="13328" width="5.5703125" style="956" customWidth="1"/>
    <col min="13329" max="13329" width="6.28515625" style="956" bestFit="1" customWidth="1"/>
    <col min="13330" max="13330" width="5.7109375" style="956" customWidth="1"/>
    <col min="13331" max="13331" width="11.85546875" style="956" customWidth="1"/>
    <col min="13332" max="13332" width="10.85546875" style="956" customWidth="1"/>
    <col min="13333" max="13333" width="7.28515625" style="956" customWidth="1"/>
    <col min="13334" max="13334" width="5.28515625" style="956" customWidth="1"/>
    <col min="13335" max="13335" width="14.42578125" style="956" bestFit="1" customWidth="1"/>
    <col min="13336" max="13337" width="12" style="956" customWidth="1"/>
    <col min="13338" max="13338" width="12.7109375" style="956" customWidth="1"/>
    <col min="13339" max="13339" width="16.5703125" style="956" customWidth="1"/>
    <col min="13340" max="13343" width="12" style="956" customWidth="1"/>
    <col min="13344" max="13346" width="12.28515625" style="956" customWidth="1"/>
    <col min="13347" max="13568" width="9.140625" style="956"/>
    <col min="13569" max="13569" width="9.85546875" style="956" customWidth="1"/>
    <col min="13570" max="13570" width="30" style="956" customWidth="1"/>
    <col min="13571" max="13571" width="6.5703125" style="956" customWidth="1"/>
    <col min="13572" max="13572" width="5.5703125" style="956" customWidth="1"/>
    <col min="13573" max="13573" width="5.140625" style="956" customWidth="1"/>
    <col min="13574" max="13574" width="5.28515625" style="956" customWidth="1"/>
    <col min="13575" max="13575" width="5.85546875" style="956" customWidth="1"/>
    <col min="13576" max="13576" width="6.140625" style="956" customWidth="1"/>
    <col min="13577" max="13577" width="5.28515625" style="956" customWidth="1"/>
    <col min="13578" max="13578" width="4.85546875" style="956" customWidth="1"/>
    <col min="13579" max="13579" width="9.140625" style="956"/>
    <col min="13580" max="13580" width="5.5703125" style="956" customWidth="1"/>
    <col min="13581" max="13581" width="5.28515625" style="956" customWidth="1"/>
    <col min="13582" max="13582" width="5.5703125" style="956" customWidth="1"/>
    <col min="13583" max="13583" width="9.140625" style="956"/>
    <col min="13584" max="13584" width="5.5703125" style="956" customWidth="1"/>
    <col min="13585" max="13585" width="6.28515625" style="956" bestFit="1" customWidth="1"/>
    <col min="13586" max="13586" width="5.7109375" style="956" customWidth="1"/>
    <col min="13587" max="13587" width="11.85546875" style="956" customWidth="1"/>
    <col min="13588" max="13588" width="10.85546875" style="956" customWidth="1"/>
    <col min="13589" max="13589" width="7.28515625" style="956" customWidth="1"/>
    <col min="13590" max="13590" width="5.28515625" style="956" customWidth="1"/>
    <col min="13591" max="13591" width="14.42578125" style="956" bestFit="1" customWidth="1"/>
    <col min="13592" max="13593" width="12" style="956" customWidth="1"/>
    <col min="13594" max="13594" width="12.7109375" style="956" customWidth="1"/>
    <col min="13595" max="13595" width="16.5703125" style="956" customWidth="1"/>
    <col min="13596" max="13599" width="12" style="956" customWidth="1"/>
    <col min="13600" max="13602" width="12.28515625" style="956" customWidth="1"/>
    <col min="13603" max="13824" width="9.140625" style="956"/>
    <col min="13825" max="13825" width="9.85546875" style="956" customWidth="1"/>
    <col min="13826" max="13826" width="30" style="956" customWidth="1"/>
    <col min="13827" max="13827" width="6.5703125" style="956" customWidth="1"/>
    <col min="13828" max="13828" width="5.5703125" style="956" customWidth="1"/>
    <col min="13829" max="13829" width="5.140625" style="956" customWidth="1"/>
    <col min="13830" max="13830" width="5.28515625" style="956" customWidth="1"/>
    <col min="13831" max="13831" width="5.85546875" style="956" customWidth="1"/>
    <col min="13832" max="13832" width="6.140625" style="956" customWidth="1"/>
    <col min="13833" max="13833" width="5.28515625" style="956" customWidth="1"/>
    <col min="13834" max="13834" width="4.85546875" style="956" customWidth="1"/>
    <col min="13835" max="13835" width="9.140625" style="956"/>
    <col min="13836" max="13836" width="5.5703125" style="956" customWidth="1"/>
    <col min="13837" max="13837" width="5.28515625" style="956" customWidth="1"/>
    <col min="13838" max="13838" width="5.5703125" style="956" customWidth="1"/>
    <col min="13839" max="13839" width="9.140625" style="956"/>
    <col min="13840" max="13840" width="5.5703125" style="956" customWidth="1"/>
    <col min="13841" max="13841" width="6.28515625" style="956" bestFit="1" customWidth="1"/>
    <col min="13842" max="13842" width="5.7109375" style="956" customWidth="1"/>
    <col min="13843" max="13843" width="11.85546875" style="956" customWidth="1"/>
    <col min="13844" max="13844" width="10.85546875" style="956" customWidth="1"/>
    <col min="13845" max="13845" width="7.28515625" style="956" customWidth="1"/>
    <col min="13846" max="13846" width="5.28515625" style="956" customWidth="1"/>
    <col min="13847" max="13847" width="14.42578125" style="956" bestFit="1" customWidth="1"/>
    <col min="13848" max="13849" width="12" style="956" customWidth="1"/>
    <col min="13850" max="13850" width="12.7109375" style="956" customWidth="1"/>
    <col min="13851" max="13851" width="16.5703125" style="956" customWidth="1"/>
    <col min="13852" max="13855" width="12" style="956" customWidth="1"/>
    <col min="13856" max="13858" width="12.28515625" style="956" customWidth="1"/>
    <col min="13859" max="14080" width="9.140625" style="956"/>
    <col min="14081" max="14081" width="9.85546875" style="956" customWidth="1"/>
    <col min="14082" max="14082" width="30" style="956" customWidth="1"/>
    <col min="14083" max="14083" width="6.5703125" style="956" customWidth="1"/>
    <col min="14084" max="14084" width="5.5703125" style="956" customWidth="1"/>
    <col min="14085" max="14085" width="5.140625" style="956" customWidth="1"/>
    <col min="14086" max="14086" width="5.28515625" style="956" customWidth="1"/>
    <col min="14087" max="14087" width="5.85546875" style="956" customWidth="1"/>
    <col min="14088" max="14088" width="6.140625" style="956" customWidth="1"/>
    <col min="14089" max="14089" width="5.28515625" style="956" customWidth="1"/>
    <col min="14090" max="14090" width="4.85546875" style="956" customWidth="1"/>
    <col min="14091" max="14091" width="9.140625" style="956"/>
    <col min="14092" max="14092" width="5.5703125" style="956" customWidth="1"/>
    <col min="14093" max="14093" width="5.28515625" style="956" customWidth="1"/>
    <col min="14094" max="14094" width="5.5703125" style="956" customWidth="1"/>
    <col min="14095" max="14095" width="9.140625" style="956"/>
    <col min="14096" max="14096" width="5.5703125" style="956" customWidth="1"/>
    <col min="14097" max="14097" width="6.28515625" style="956" bestFit="1" customWidth="1"/>
    <col min="14098" max="14098" width="5.7109375" style="956" customWidth="1"/>
    <col min="14099" max="14099" width="11.85546875" style="956" customWidth="1"/>
    <col min="14100" max="14100" width="10.85546875" style="956" customWidth="1"/>
    <col min="14101" max="14101" width="7.28515625" style="956" customWidth="1"/>
    <col min="14102" max="14102" width="5.28515625" style="956" customWidth="1"/>
    <col min="14103" max="14103" width="14.42578125" style="956" bestFit="1" customWidth="1"/>
    <col min="14104" max="14105" width="12" style="956" customWidth="1"/>
    <col min="14106" max="14106" width="12.7109375" style="956" customWidth="1"/>
    <col min="14107" max="14107" width="16.5703125" style="956" customWidth="1"/>
    <col min="14108" max="14111" width="12" style="956" customWidth="1"/>
    <col min="14112" max="14114" width="12.28515625" style="956" customWidth="1"/>
    <col min="14115" max="14336" width="9.140625" style="956"/>
    <col min="14337" max="14337" width="9.85546875" style="956" customWidth="1"/>
    <col min="14338" max="14338" width="30" style="956" customWidth="1"/>
    <col min="14339" max="14339" width="6.5703125" style="956" customWidth="1"/>
    <col min="14340" max="14340" width="5.5703125" style="956" customWidth="1"/>
    <col min="14341" max="14341" width="5.140625" style="956" customWidth="1"/>
    <col min="14342" max="14342" width="5.28515625" style="956" customWidth="1"/>
    <col min="14343" max="14343" width="5.85546875" style="956" customWidth="1"/>
    <col min="14344" max="14344" width="6.140625" style="956" customWidth="1"/>
    <col min="14345" max="14345" width="5.28515625" style="956" customWidth="1"/>
    <col min="14346" max="14346" width="4.85546875" style="956" customWidth="1"/>
    <col min="14347" max="14347" width="9.140625" style="956"/>
    <col min="14348" max="14348" width="5.5703125" style="956" customWidth="1"/>
    <col min="14349" max="14349" width="5.28515625" style="956" customWidth="1"/>
    <col min="14350" max="14350" width="5.5703125" style="956" customWidth="1"/>
    <col min="14351" max="14351" width="9.140625" style="956"/>
    <col min="14352" max="14352" width="5.5703125" style="956" customWidth="1"/>
    <col min="14353" max="14353" width="6.28515625" style="956" bestFit="1" customWidth="1"/>
    <col min="14354" max="14354" width="5.7109375" style="956" customWidth="1"/>
    <col min="14355" max="14355" width="11.85546875" style="956" customWidth="1"/>
    <col min="14356" max="14356" width="10.85546875" style="956" customWidth="1"/>
    <col min="14357" max="14357" width="7.28515625" style="956" customWidth="1"/>
    <col min="14358" max="14358" width="5.28515625" style="956" customWidth="1"/>
    <col min="14359" max="14359" width="14.42578125" style="956" bestFit="1" customWidth="1"/>
    <col min="14360" max="14361" width="12" style="956" customWidth="1"/>
    <col min="14362" max="14362" width="12.7109375" style="956" customWidth="1"/>
    <col min="14363" max="14363" width="16.5703125" style="956" customWidth="1"/>
    <col min="14364" max="14367" width="12" style="956" customWidth="1"/>
    <col min="14368" max="14370" width="12.28515625" style="956" customWidth="1"/>
    <col min="14371" max="14592" width="9.140625" style="956"/>
    <col min="14593" max="14593" width="9.85546875" style="956" customWidth="1"/>
    <col min="14594" max="14594" width="30" style="956" customWidth="1"/>
    <col min="14595" max="14595" width="6.5703125" style="956" customWidth="1"/>
    <col min="14596" max="14596" width="5.5703125" style="956" customWidth="1"/>
    <col min="14597" max="14597" width="5.140625" style="956" customWidth="1"/>
    <col min="14598" max="14598" width="5.28515625" style="956" customWidth="1"/>
    <col min="14599" max="14599" width="5.85546875" style="956" customWidth="1"/>
    <col min="14600" max="14600" width="6.140625" style="956" customWidth="1"/>
    <col min="14601" max="14601" width="5.28515625" style="956" customWidth="1"/>
    <col min="14602" max="14602" width="4.85546875" style="956" customWidth="1"/>
    <col min="14603" max="14603" width="9.140625" style="956"/>
    <col min="14604" max="14604" width="5.5703125" style="956" customWidth="1"/>
    <col min="14605" max="14605" width="5.28515625" style="956" customWidth="1"/>
    <col min="14606" max="14606" width="5.5703125" style="956" customWidth="1"/>
    <col min="14607" max="14607" width="9.140625" style="956"/>
    <col min="14608" max="14608" width="5.5703125" style="956" customWidth="1"/>
    <col min="14609" max="14609" width="6.28515625" style="956" bestFit="1" customWidth="1"/>
    <col min="14610" max="14610" width="5.7109375" style="956" customWidth="1"/>
    <col min="14611" max="14611" width="11.85546875" style="956" customWidth="1"/>
    <col min="14612" max="14612" width="10.85546875" style="956" customWidth="1"/>
    <col min="14613" max="14613" width="7.28515625" style="956" customWidth="1"/>
    <col min="14614" max="14614" width="5.28515625" style="956" customWidth="1"/>
    <col min="14615" max="14615" width="14.42578125" style="956" bestFit="1" customWidth="1"/>
    <col min="14616" max="14617" width="12" style="956" customWidth="1"/>
    <col min="14618" max="14618" width="12.7109375" style="956" customWidth="1"/>
    <col min="14619" max="14619" width="16.5703125" style="956" customWidth="1"/>
    <col min="14620" max="14623" width="12" style="956" customWidth="1"/>
    <col min="14624" max="14626" width="12.28515625" style="956" customWidth="1"/>
    <col min="14627" max="14848" width="9.140625" style="956"/>
    <col min="14849" max="14849" width="9.85546875" style="956" customWidth="1"/>
    <col min="14850" max="14850" width="30" style="956" customWidth="1"/>
    <col min="14851" max="14851" width="6.5703125" style="956" customWidth="1"/>
    <col min="14852" max="14852" width="5.5703125" style="956" customWidth="1"/>
    <col min="14853" max="14853" width="5.140625" style="956" customWidth="1"/>
    <col min="14854" max="14854" width="5.28515625" style="956" customWidth="1"/>
    <col min="14855" max="14855" width="5.85546875" style="956" customWidth="1"/>
    <col min="14856" max="14856" width="6.140625" style="956" customWidth="1"/>
    <col min="14857" max="14857" width="5.28515625" style="956" customWidth="1"/>
    <col min="14858" max="14858" width="4.85546875" style="956" customWidth="1"/>
    <col min="14859" max="14859" width="9.140625" style="956"/>
    <col min="14860" max="14860" width="5.5703125" style="956" customWidth="1"/>
    <col min="14861" max="14861" width="5.28515625" style="956" customWidth="1"/>
    <col min="14862" max="14862" width="5.5703125" style="956" customWidth="1"/>
    <col min="14863" max="14863" width="9.140625" style="956"/>
    <col min="14864" max="14864" width="5.5703125" style="956" customWidth="1"/>
    <col min="14865" max="14865" width="6.28515625" style="956" bestFit="1" customWidth="1"/>
    <col min="14866" max="14866" width="5.7109375" style="956" customWidth="1"/>
    <col min="14867" max="14867" width="11.85546875" style="956" customWidth="1"/>
    <col min="14868" max="14868" width="10.85546875" style="956" customWidth="1"/>
    <col min="14869" max="14869" width="7.28515625" style="956" customWidth="1"/>
    <col min="14870" max="14870" width="5.28515625" style="956" customWidth="1"/>
    <col min="14871" max="14871" width="14.42578125" style="956" bestFit="1" customWidth="1"/>
    <col min="14872" max="14873" width="12" style="956" customWidth="1"/>
    <col min="14874" max="14874" width="12.7109375" style="956" customWidth="1"/>
    <col min="14875" max="14875" width="16.5703125" style="956" customWidth="1"/>
    <col min="14876" max="14879" width="12" style="956" customWidth="1"/>
    <col min="14880" max="14882" width="12.28515625" style="956" customWidth="1"/>
    <col min="14883" max="15104" width="9.140625" style="956"/>
    <col min="15105" max="15105" width="9.85546875" style="956" customWidth="1"/>
    <col min="15106" max="15106" width="30" style="956" customWidth="1"/>
    <col min="15107" max="15107" width="6.5703125" style="956" customWidth="1"/>
    <col min="15108" max="15108" width="5.5703125" style="956" customWidth="1"/>
    <col min="15109" max="15109" width="5.140625" style="956" customWidth="1"/>
    <col min="15110" max="15110" width="5.28515625" style="956" customWidth="1"/>
    <col min="15111" max="15111" width="5.85546875" style="956" customWidth="1"/>
    <col min="15112" max="15112" width="6.140625" style="956" customWidth="1"/>
    <col min="15113" max="15113" width="5.28515625" style="956" customWidth="1"/>
    <col min="15114" max="15114" width="4.85546875" style="956" customWidth="1"/>
    <col min="15115" max="15115" width="9.140625" style="956"/>
    <col min="15116" max="15116" width="5.5703125" style="956" customWidth="1"/>
    <col min="15117" max="15117" width="5.28515625" style="956" customWidth="1"/>
    <col min="15118" max="15118" width="5.5703125" style="956" customWidth="1"/>
    <col min="15119" max="15119" width="9.140625" style="956"/>
    <col min="15120" max="15120" width="5.5703125" style="956" customWidth="1"/>
    <col min="15121" max="15121" width="6.28515625" style="956" bestFit="1" customWidth="1"/>
    <col min="15122" max="15122" width="5.7109375" style="956" customWidth="1"/>
    <col min="15123" max="15123" width="11.85546875" style="956" customWidth="1"/>
    <col min="15124" max="15124" width="10.85546875" style="956" customWidth="1"/>
    <col min="15125" max="15125" width="7.28515625" style="956" customWidth="1"/>
    <col min="15126" max="15126" width="5.28515625" style="956" customWidth="1"/>
    <col min="15127" max="15127" width="14.42578125" style="956" bestFit="1" customWidth="1"/>
    <col min="15128" max="15129" width="12" style="956" customWidth="1"/>
    <col min="15130" max="15130" width="12.7109375" style="956" customWidth="1"/>
    <col min="15131" max="15131" width="16.5703125" style="956" customWidth="1"/>
    <col min="15132" max="15135" width="12" style="956" customWidth="1"/>
    <col min="15136" max="15138" width="12.28515625" style="956" customWidth="1"/>
    <col min="15139" max="15360" width="9.140625" style="956"/>
    <col min="15361" max="15361" width="9.85546875" style="956" customWidth="1"/>
    <col min="15362" max="15362" width="30" style="956" customWidth="1"/>
    <col min="15363" max="15363" width="6.5703125" style="956" customWidth="1"/>
    <col min="15364" max="15364" width="5.5703125" style="956" customWidth="1"/>
    <col min="15365" max="15365" width="5.140625" style="956" customWidth="1"/>
    <col min="15366" max="15366" width="5.28515625" style="956" customWidth="1"/>
    <col min="15367" max="15367" width="5.85546875" style="956" customWidth="1"/>
    <col min="15368" max="15368" width="6.140625" style="956" customWidth="1"/>
    <col min="15369" max="15369" width="5.28515625" style="956" customWidth="1"/>
    <col min="15370" max="15370" width="4.85546875" style="956" customWidth="1"/>
    <col min="15371" max="15371" width="9.140625" style="956"/>
    <col min="15372" max="15372" width="5.5703125" style="956" customWidth="1"/>
    <col min="15373" max="15373" width="5.28515625" style="956" customWidth="1"/>
    <col min="15374" max="15374" width="5.5703125" style="956" customWidth="1"/>
    <col min="15375" max="15375" width="9.140625" style="956"/>
    <col min="15376" max="15376" width="5.5703125" style="956" customWidth="1"/>
    <col min="15377" max="15377" width="6.28515625" style="956" bestFit="1" customWidth="1"/>
    <col min="15378" max="15378" width="5.7109375" style="956" customWidth="1"/>
    <col min="15379" max="15379" width="11.85546875" style="956" customWidth="1"/>
    <col min="15380" max="15380" width="10.85546875" style="956" customWidth="1"/>
    <col min="15381" max="15381" width="7.28515625" style="956" customWidth="1"/>
    <col min="15382" max="15382" width="5.28515625" style="956" customWidth="1"/>
    <col min="15383" max="15383" width="14.42578125" style="956" bestFit="1" customWidth="1"/>
    <col min="15384" max="15385" width="12" style="956" customWidth="1"/>
    <col min="15386" max="15386" width="12.7109375" style="956" customWidth="1"/>
    <col min="15387" max="15387" width="16.5703125" style="956" customWidth="1"/>
    <col min="15388" max="15391" width="12" style="956" customWidth="1"/>
    <col min="15392" max="15394" width="12.28515625" style="956" customWidth="1"/>
    <col min="15395" max="15616" width="9.140625" style="956"/>
    <col min="15617" max="15617" width="9.85546875" style="956" customWidth="1"/>
    <col min="15618" max="15618" width="30" style="956" customWidth="1"/>
    <col min="15619" max="15619" width="6.5703125" style="956" customWidth="1"/>
    <col min="15620" max="15620" width="5.5703125" style="956" customWidth="1"/>
    <col min="15621" max="15621" width="5.140625" style="956" customWidth="1"/>
    <col min="15622" max="15622" width="5.28515625" style="956" customWidth="1"/>
    <col min="15623" max="15623" width="5.85546875" style="956" customWidth="1"/>
    <col min="15624" max="15624" width="6.140625" style="956" customWidth="1"/>
    <col min="15625" max="15625" width="5.28515625" style="956" customWidth="1"/>
    <col min="15626" max="15626" width="4.85546875" style="956" customWidth="1"/>
    <col min="15627" max="15627" width="9.140625" style="956"/>
    <col min="15628" max="15628" width="5.5703125" style="956" customWidth="1"/>
    <col min="15629" max="15629" width="5.28515625" style="956" customWidth="1"/>
    <col min="15630" max="15630" width="5.5703125" style="956" customWidth="1"/>
    <col min="15631" max="15631" width="9.140625" style="956"/>
    <col min="15632" max="15632" width="5.5703125" style="956" customWidth="1"/>
    <col min="15633" max="15633" width="6.28515625" style="956" bestFit="1" customWidth="1"/>
    <col min="15634" max="15634" width="5.7109375" style="956" customWidth="1"/>
    <col min="15635" max="15635" width="11.85546875" style="956" customWidth="1"/>
    <col min="15636" max="15636" width="10.85546875" style="956" customWidth="1"/>
    <col min="15637" max="15637" width="7.28515625" style="956" customWidth="1"/>
    <col min="15638" max="15638" width="5.28515625" style="956" customWidth="1"/>
    <col min="15639" max="15639" width="14.42578125" style="956" bestFit="1" customWidth="1"/>
    <col min="15640" max="15641" width="12" style="956" customWidth="1"/>
    <col min="15642" max="15642" width="12.7109375" style="956" customWidth="1"/>
    <col min="15643" max="15643" width="16.5703125" style="956" customWidth="1"/>
    <col min="15644" max="15647" width="12" style="956" customWidth="1"/>
    <col min="15648" max="15650" width="12.28515625" style="956" customWidth="1"/>
    <col min="15651" max="15872" width="9.140625" style="956"/>
    <col min="15873" max="15873" width="9.85546875" style="956" customWidth="1"/>
    <col min="15874" max="15874" width="30" style="956" customWidth="1"/>
    <col min="15875" max="15875" width="6.5703125" style="956" customWidth="1"/>
    <col min="15876" max="15876" width="5.5703125" style="956" customWidth="1"/>
    <col min="15877" max="15877" width="5.140625" style="956" customWidth="1"/>
    <col min="15878" max="15878" width="5.28515625" style="956" customWidth="1"/>
    <col min="15879" max="15879" width="5.85546875" style="956" customWidth="1"/>
    <col min="15880" max="15880" width="6.140625" style="956" customWidth="1"/>
    <col min="15881" max="15881" width="5.28515625" style="956" customWidth="1"/>
    <col min="15882" max="15882" width="4.85546875" style="956" customWidth="1"/>
    <col min="15883" max="15883" width="9.140625" style="956"/>
    <col min="15884" max="15884" width="5.5703125" style="956" customWidth="1"/>
    <col min="15885" max="15885" width="5.28515625" style="956" customWidth="1"/>
    <col min="15886" max="15886" width="5.5703125" style="956" customWidth="1"/>
    <col min="15887" max="15887" width="9.140625" style="956"/>
    <col min="15888" max="15888" width="5.5703125" style="956" customWidth="1"/>
    <col min="15889" max="15889" width="6.28515625" style="956" bestFit="1" customWidth="1"/>
    <col min="15890" max="15890" width="5.7109375" style="956" customWidth="1"/>
    <col min="15891" max="15891" width="11.85546875" style="956" customWidth="1"/>
    <col min="15892" max="15892" width="10.85546875" style="956" customWidth="1"/>
    <col min="15893" max="15893" width="7.28515625" style="956" customWidth="1"/>
    <col min="15894" max="15894" width="5.28515625" style="956" customWidth="1"/>
    <col min="15895" max="15895" width="14.42578125" style="956" bestFit="1" customWidth="1"/>
    <col min="15896" max="15897" width="12" style="956" customWidth="1"/>
    <col min="15898" max="15898" width="12.7109375" style="956" customWidth="1"/>
    <col min="15899" max="15899" width="16.5703125" style="956" customWidth="1"/>
    <col min="15900" max="15903" width="12" style="956" customWidth="1"/>
    <col min="15904" max="15906" width="12.28515625" style="956" customWidth="1"/>
    <col min="15907" max="16128" width="9.140625" style="956"/>
    <col min="16129" max="16129" width="9.85546875" style="956" customWidth="1"/>
    <col min="16130" max="16130" width="30" style="956" customWidth="1"/>
    <col min="16131" max="16131" width="6.5703125" style="956" customWidth="1"/>
    <col min="16132" max="16132" width="5.5703125" style="956" customWidth="1"/>
    <col min="16133" max="16133" width="5.140625" style="956" customWidth="1"/>
    <col min="16134" max="16134" width="5.28515625" style="956" customWidth="1"/>
    <col min="16135" max="16135" width="5.85546875" style="956" customWidth="1"/>
    <col min="16136" max="16136" width="6.140625" style="956" customWidth="1"/>
    <col min="16137" max="16137" width="5.28515625" style="956" customWidth="1"/>
    <col min="16138" max="16138" width="4.85546875" style="956" customWidth="1"/>
    <col min="16139" max="16139" width="9.140625" style="956"/>
    <col min="16140" max="16140" width="5.5703125" style="956" customWidth="1"/>
    <col min="16141" max="16141" width="5.28515625" style="956" customWidth="1"/>
    <col min="16142" max="16142" width="5.5703125" style="956" customWidth="1"/>
    <col min="16143" max="16143" width="9.140625" style="956"/>
    <col min="16144" max="16144" width="5.5703125" style="956" customWidth="1"/>
    <col min="16145" max="16145" width="6.28515625" style="956" bestFit="1" customWidth="1"/>
    <col min="16146" max="16146" width="5.7109375" style="956" customWidth="1"/>
    <col min="16147" max="16147" width="11.85546875" style="956" customWidth="1"/>
    <col min="16148" max="16148" width="10.85546875" style="956" customWidth="1"/>
    <col min="16149" max="16149" width="7.28515625" style="956" customWidth="1"/>
    <col min="16150" max="16150" width="5.28515625" style="956" customWidth="1"/>
    <col min="16151" max="16151" width="14.42578125" style="956" bestFit="1" customWidth="1"/>
    <col min="16152" max="16153" width="12" style="956" customWidth="1"/>
    <col min="16154" max="16154" width="12.7109375" style="956" customWidth="1"/>
    <col min="16155" max="16155" width="16.5703125" style="956" customWidth="1"/>
    <col min="16156" max="16159" width="12" style="956" customWidth="1"/>
    <col min="16160" max="16162" width="12.28515625" style="956" customWidth="1"/>
    <col min="16163" max="16384" width="9.140625" style="956"/>
  </cols>
  <sheetData>
    <row r="1" spans="1:35">
      <c r="A1" s="1702"/>
      <c r="B1" s="1703" t="s">
        <v>0</v>
      </c>
      <c r="C1" s="1704" t="s">
        <v>7681</v>
      </c>
      <c r="D1" s="1705"/>
      <c r="E1" s="1706"/>
      <c r="F1" s="1707"/>
      <c r="G1" s="953"/>
      <c r="H1" s="953"/>
      <c r="I1" s="953"/>
      <c r="J1" s="953"/>
      <c r="K1" s="954"/>
      <c r="L1" s="954"/>
      <c r="M1" s="954"/>
      <c r="N1" s="954"/>
      <c r="O1" s="953"/>
      <c r="P1" s="953"/>
      <c r="Q1" s="953"/>
      <c r="R1" s="953"/>
      <c r="S1" s="953"/>
      <c r="T1" s="954"/>
      <c r="U1" s="954"/>
      <c r="V1" s="955"/>
    </row>
    <row r="2" spans="1:35">
      <c r="A2" s="1702"/>
      <c r="B2" s="1703" t="s">
        <v>1</v>
      </c>
      <c r="C2" s="2138" t="s">
        <v>7718</v>
      </c>
      <c r="D2" s="2139"/>
      <c r="E2" s="1706"/>
      <c r="F2" s="1707"/>
      <c r="G2" s="953"/>
      <c r="H2" s="953"/>
      <c r="I2" s="953"/>
      <c r="J2" s="953"/>
      <c r="K2" s="954"/>
      <c r="L2" s="954"/>
      <c r="M2" s="954"/>
      <c r="N2" s="954"/>
      <c r="O2" s="953"/>
      <c r="P2" s="953"/>
      <c r="Q2" s="953"/>
      <c r="R2" s="953"/>
      <c r="S2" s="953"/>
      <c r="T2" s="954"/>
      <c r="U2" s="954"/>
      <c r="V2" s="955"/>
      <c r="X2" s="957"/>
      <c r="Y2" s="957"/>
      <c r="Z2" s="957"/>
      <c r="AA2" s="957"/>
      <c r="AB2" s="957"/>
      <c r="AC2" s="957"/>
      <c r="AD2" s="957"/>
      <c r="AE2" s="957"/>
    </row>
    <row r="3" spans="1:35">
      <c r="A3" s="1702"/>
      <c r="B3" s="1703" t="s">
        <v>2</v>
      </c>
      <c r="C3" s="1704" t="s">
        <v>1448</v>
      </c>
      <c r="D3" s="1705"/>
      <c r="E3" s="1706"/>
      <c r="F3" s="1707"/>
      <c r="G3" s="953"/>
      <c r="H3" s="953"/>
      <c r="I3" s="953"/>
      <c r="J3" s="953"/>
      <c r="K3" s="954"/>
      <c r="L3" s="954"/>
      <c r="M3" s="954"/>
      <c r="N3" s="954"/>
      <c r="O3" s="953"/>
      <c r="P3" s="953"/>
      <c r="Q3" s="953"/>
      <c r="R3" s="953"/>
      <c r="S3" s="953"/>
      <c r="T3" s="954"/>
      <c r="U3" s="954"/>
      <c r="V3" s="955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9"/>
      <c r="AH3" s="958"/>
    </row>
    <row r="4" spans="1:35" ht="14.25">
      <c r="A4" s="1702"/>
      <c r="B4" s="1703" t="s">
        <v>7233</v>
      </c>
      <c r="C4" s="1708" t="s">
        <v>3124</v>
      </c>
      <c r="D4" s="1709"/>
      <c r="E4" s="1709"/>
      <c r="F4" s="1710"/>
      <c r="G4" s="960"/>
      <c r="H4" s="960"/>
      <c r="I4" s="960"/>
      <c r="J4" s="960"/>
      <c r="K4" s="961"/>
      <c r="L4" s="961"/>
      <c r="M4" s="961"/>
      <c r="N4" s="961"/>
      <c r="O4" s="960"/>
      <c r="P4" s="960"/>
      <c r="Q4" s="960"/>
      <c r="R4" s="960"/>
      <c r="S4" s="960"/>
      <c r="T4" s="955"/>
      <c r="U4" s="955"/>
      <c r="V4" s="955"/>
    </row>
    <row r="5" spans="1:35" ht="13.5" thickBot="1">
      <c r="A5" s="954"/>
      <c r="B5" s="954"/>
      <c r="C5" s="954"/>
      <c r="D5" s="954"/>
      <c r="E5" s="954"/>
      <c r="F5" s="954"/>
      <c r="G5" s="953"/>
      <c r="H5" s="953"/>
      <c r="I5" s="953"/>
      <c r="J5" s="953"/>
      <c r="K5" s="954"/>
      <c r="L5" s="954"/>
      <c r="M5" s="954"/>
      <c r="N5" s="954"/>
      <c r="O5" s="953"/>
      <c r="P5" s="953"/>
      <c r="Q5" s="953"/>
      <c r="R5" s="953"/>
      <c r="S5" s="953"/>
      <c r="T5" s="962" t="s">
        <v>7682</v>
      </c>
      <c r="U5" s="962"/>
      <c r="V5" s="955"/>
    </row>
    <row r="6" spans="1:35" ht="12.75" customHeight="1">
      <c r="A6" s="2140" t="s">
        <v>1508</v>
      </c>
      <c r="B6" s="2143" t="s">
        <v>3125</v>
      </c>
      <c r="C6" s="2146" t="s">
        <v>3126</v>
      </c>
      <c r="D6" s="2147"/>
      <c r="E6" s="2147"/>
      <c r="F6" s="2147"/>
      <c r="G6" s="2147"/>
      <c r="H6" s="2147"/>
      <c r="I6" s="2147"/>
      <c r="J6" s="2148"/>
      <c r="K6" s="2146" t="s">
        <v>3127</v>
      </c>
      <c r="L6" s="2147"/>
      <c r="M6" s="2147"/>
      <c r="N6" s="2147"/>
      <c r="O6" s="2147"/>
      <c r="P6" s="2147"/>
      <c r="Q6" s="2147"/>
      <c r="R6" s="2148"/>
      <c r="S6" s="963"/>
      <c r="T6" s="2168" t="s">
        <v>7829</v>
      </c>
      <c r="U6" s="2156" t="s">
        <v>7683</v>
      </c>
      <c r="V6" s="2159" t="s">
        <v>3129</v>
      </c>
    </row>
    <row r="7" spans="1:35" ht="33" customHeight="1" thickBot="1">
      <c r="A7" s="2141"/>
      <c r="B7" s="2144"/>
      <c r="C7" s="2162" t="s">
        <v>7830</v>
      </c>
      <c r="D7" s="2163"/>
      <c r="E7" s="2163"/>
      <c r="F7" s="2164"/>
      <c r="G7" s="2165" t="s">
        <v>1432</v>
      </c>
      <c r="H7" s="2166"/>
      <c r="I7" s="2166"/>
      <c r="J7" s="2167"/>
      <c r="K7" s="2162" t="s">
        <v>7830</v>
      </c>
      <c r="L7" s="2163"/>
      <c r="M7" s="2163"/>
      <c r="N7" s="2164"/>
      <c r="O7" s="2165" t="s">
        <v>1432</v>
      </c>
      <c r="P7" s="2166"/>
      <c r="Q7" s="2166"/>
      <c r="R7" s="2167"/>
      <c r="S7" s="964" t="s">
        <v>3128</v>
      </c>
      <c r="T7" s="2169"/>
      <c r="U7" s="2157"/>
      <c r="V7" s="2160"/>
    </row>
    <row r="8" spans="1:35" ht="24" thickTop="1" thickBot="1">
      <c r="A8" s="2142"/>
      <c r="B8" s="2145"/>
      <c r="C8" s="967" t="s">
        <v>1476</v>
      </c>
      <c r="D8" s="1711" t="s">
        <v>3130</v>
      </c>
      <c r="E8" s="1711" t="s">
        <v>3131</v>
      </c>
      <c r="F8" s="1711" t="s">
        <v>3132</v>
      </c>
      <c r="G8" s="968" t="s">
        <v>1476</v>
      </c>
      <c r="H8" s="1712" t="s">
        <v>3130</v>
      </c>
      <c r="I8" s="1712" t="s">
        <v>3131</v>
      </c>
      <c r="J8" s="969" t="s">
        <v>3132</v>
      </c>
      <c r="K8" s="965" t="s">
        <v>1476</v>
      </c>
      <c r="L8" s="1711" t="s">
        <v>3130</v>
      </c>
      <c r="M8" s="1711" t="s">
        <v>3131</v>
      </c>
      <c r="N8" s="1711" t="s">
        <v>3132</v>
      </c>
      <c r="O8" s="1712" t="s">
        <v>1476</v>
      </c>
      <c r="P8" s="1712" t="s">
        <v>3130</v>
      </c>
      <c r="Q8" s="1712" t="s">
        <v>3131</v>
      </c>
      <c r="R8" s="970" t="s">
        <v>3132</v>
      </c>
      <c r="S8" s="1713"/>
      <c r="T8" s="2170"/>
      <c r="U8" s="2158"/>
      <c r="V8" s="2161"/>
    </row>
    <row r="9" spans="1:35" ht="13.5" customHeight="1" thickTop="1">
      <c r="A9" s="1540" t="s">
        <v>3133</v>
      </c>
      <c r="B9" s="1541"/>
      <c r="C9" s="1714">
        <v>101</v>
      </c>
      <c r="D9" s="1716">
        <v>64</v>
      </c>
      <c r="E9" s="1716">
        <v>31</v>
      </c>
      <c r="F9" s="1716">
        <v>6</v>
      </c>
      <c r="G9" s="1715">
        <f>H9+I9+J9</f>
        <v>71</v>
      </c>
      <c r="H9" s="1715">
        <f>H10+H11+H12+H14+H15</f>
        <v>65</v>
      </c>
      <c r="I9" s="1715">
        <f t="shared" ref="I9:J9" si="0">I10+I11+I12+I14+I15</f>
        <v>5</v>
      </c>
      <c r="J9" s="1715">
        <f t="shared" si="0"/>
        <v>1</v>
      </c>
      <c r="K9" s="1714">
        <v>4542</v>
      </c>
      <c r="L9" s="1716">
        <v>4339</v>
      </c>
      <c r="M9" s="1716">
        <v>152</v>
      </c>
      <c r="N9" s="1716">
        <v>51</v>
      </c>
      <c r="O9" s="1715">
        <f>P9+Q9+R9</f>
        <v>4865</v>
      </c>
      <c r="P9" s="1717">
        <f>P10+P11+P12+P14+P15</f>
        <v>4718</v>
      </c>
      <c r="Q9" s="1717">
        <f t="shared" ref="Q9:R9" si="1">Q10+Q11+Q12+Q14+Q15</f>
        <v>145</v>
      </c>
      <c r="R9" s="1717">
        <f t="shared" si="1"/>
        <v>2</v>
      </c>
      <c r="S9" s="1718">
        <f>K9/O9*100</f>
        <v>93.360739979445015</v>
      </c>
      <c r="T9" s="1719" t="s">
        <v>7831</v>
      </c>
      <c r="U9" s="217" t="s">
        <v>7832</v>
      </c>
      <c r="V9" s="971">
        <v>19</v>
      </c>
    </row>
    <row r="10" spans="1:35">
      <c r="A10" s="1720" t="s">
        <v>3134</v>
      </c>
      <c r="B10" s="1721" t="s">
        <v>7684</v>
      </c>
      <c r="C10" s="1714">
        <v>75</v>
      </c>
      <c r="D10" s="1716">
        <v>51</v>
      </c>
      <c r="E10" s="1716">
        <v>18</v>
      </c>
      <c r="F10" s="1716">
        <v>6</v>
      </c>
      <c r="G10" s="1715">
        <f t="shared" ref="G10:G15" si="2">H10+I10+J10</f>
        <v>56</v>
      </c>
      <c r="H10" s="1717">
        <v>54</v>
      </c>
      <c r="I10" s="1717">
        <v>1</v>
      </c>
      <c r="J10" s="1717">
        <v>1</v>
      </c>
      <c r="K10" s="1714">
        <v>3597</v>
      </c>
      <c r="L10" s="1716">
        <v>3423</v>
      </c>
      <c r="M10" s="1716">
        <v>123</v>
      </c>
      <c r="N10" s="1716">
        <v>51</v>
      </c>
      <c r="O10" s="1715">
        <f>P10+Q10+R10</f>
        <v>3496</v>
      </c>
      <c r="P10" s="1717">
        <v>3357</v>
      </c>
      <c r="Q10" s="1717">
        <v>137</v>
      </c>
      <c r="R10" s="1717">
        <v>2</v>
      </c>
      <c r="S10" s="1722"/>
      <c r="T10" s="1723"/>
      <c r="U10" s="1724"/>
      <c r="V10" s="1725">
        <v>15</v>
      </c>
      <c r="Z10" s="958"/>
      <c r="AA10" s="958"/>
    </row>
    <row r="11" spans="1:35">
      <c r="A11" s="1726" t="s">
        <v>7833</v>
      </c>
      <c r="B11" s="1727" t="s">
        <v>7834</v>
      </c>
      <c r="C11" s="1714">
        <v>0</v>
      </c>
      <c r="D11" s="1716">
        <v>0</v>
      </c>
      <c r="E11" s="1716">
        <v>0</v>
      </c>
      <c r="F11" s="1716">
        <v>0</v>
      </c>
      <c r="G11" s="1715">
        <f t="shared" si="2"/>
        <v>11</v>
      </c>
      <c r="H11" s="1717">
        <v>11</v>
      </c>
      <c r="I11" s="1717">
        <v>0</v>
      </c>
      <c r="J11" s="1717">
        <v>0</v>
      </c>
      <c r="K11" s="1714">
        <v>0</v>
      </c>
      <c r="L11" s="1716">
        <v>0</v>
      </c>
      <c r="M11" s="1716">
        <v>0</v>
      </c>
      <c r="N11" s="1716">
        <v>0</v>
      </c>
      <c r="O11" s="1715">
        <f>P11+Q11+R11</f>
        <v>1361</v>
      </c>
      <c r="P11" s="1717">
        <v>1361</v>
      </c>
      <c r="Q11" s="1717"/>
      <c r="R11" s="1717"/>
      <c r="S11" s="1722"/>
      <c r="T11" s="1723"/>
      <c r="U11" s="1542"/>
      <c r="V11" s="1725"/>
      <c r="Z11" s="958"/>
      <c r="AA11" s="958"/>
    </row>
    <row r="12" spans="1:35" ht="17.25" customHeight="1">
      <c r="A12" s="1720" t="s">
        <v>3135</v>
      </c>
      <c r="B12" s="1721" t="s">
        <v>3140</v>
      </c>
      <c r="C12" s="1714">
        <v>12</v>
      </c>
      <c r="D12" s="1716">
        <v>12</v>
      </c>
      <c r="E12" s="1716">
        <v>0</v>
      </c>
      <c r="F12" s="1716">
        <v>0</v>
      </c>
      <c r="G12" s="1715">
        <f t="shared" si="2"/>
        <v>1</v>
      </c>
      <c r="H12" s="1717"/>
      <c r="I12" s="1717">
        <v>1</v>
      </c>
      <c r="J12" s="1717"/>
      <c r="K12" s="1714">
        <v>915</v>
      </c>
      <c r="L12" s="1716">
        <v>915</v>
      </c>
      <c r="M12" s="1716">
        <v>0</v>
      </c>
      <c r="N12" s="1716">
        <v>0</v>
      </c>
      <c r="O12" s="1715">
        <f>P12+Q12+R12</f>
        <v>0</v>
      </c>
      <c r="P12" s="1717"/>
      <c r="Q12" s="1717"/>
      <c r="R12" s="1717"/>
      <c r="S12" s="1722"/>
      <c r="T12" s="1723"/>
      <c r="U12" s="1724"/>
      <c r="V12" s="1725"/>
      <c r="Z12" s="958"/>
      <c r="AA12" s="958"/>
    </row>
    <row r="13" spans="1:35" ht="24.75" customHeight="1">
      <c r="A13" s="2149" t="s">
        <v>3141</v>
      </c>
      <c r="B13" s="2150"/>
      <c r="C13" s="1714"/>
      <c r="D13" s="1716"/>
      <c r="E13" s="1716"/>
      <c r="F13" s="1716"/>
      <c r="G13" s="1715">
        <f t="shared" si="2"/>
        <v>0</v>
      </c>
      <c r="H13" s="1717"/>
      <c r="I13" s="1717"/>
      <c r="J13" s="1717"/>
      <c r="K13" s="1714"/>
      <c r="L13" s="1716"/>
      <c r="M13" s="1716"/>
      <c r="N13" s="1716"/>
      <c r="O13" s="1715"/>
      <c r="P13" s="1717"/>
      <c r="Q13" s="1717"/>
      <c r="R13" s="1717"/>
      <c r="S13" s="1722"/>
      <c r="T13" s="1723"/>
      <c r="U13" s="1724"/>
      <c r="V13" s="1725"/>
      <c r="Z13" s="958"/>
      <c r="AA13" s="958"/>
    </row>
    <row r="14" spans="1:35" ht="17.25" customHeight="1">
      <c r="A14" s="1728" t="s">
        <v>3142</v>
      </c>
      <c r="B14" s="1729" t="s">
        <v>3143</v>
      </c>
      <c r="C14" s="1714">
        <v>5</v>
      </c>
      <c r="D14" s="1716">
        <v>0</v>
      </c>
      <c r="E14" s="1716">
        <v>5</v>
      </c>
      <c r="F14" s="1716">
        <v>0</v>
      </c>
      <c r="G14" s="1715">
        <f t="shared" si="2"/>
        <v>1</v>
      </c>
      <c r="H14" s="1717"/>
      <c r="I14" s="1717">
        <v>1</v>
      </c>
      <c r="J14" s="1717"/>
      <c r="K14" s="1714">
        <v>7</v>
      </c>
      <c r="L14" s="1716">
        <v>0</v>
      </c>
      <c r="M14" s="1716">
        <v>7</v>
      </c>
      <c r="N14" s="1716">
        <v>0</v>
      </c>
      <c r="O14" s="1715">
        <f>P14+Q14+R14</f>
        <v>4</v>
      </c>
      <c r="P14" s="1715"/>
      <c r="Q14" s="1715">
        <v>4</v>
      </c>
      <c r="R14" s="1715"/>
      <c r="S14" s="1722"/>
      <c r="T14" s="1723"/>
      <c r="U14" s="1724"/>
      <c r="V14" s="1725"/>
      <c r="Z14" s="958"/>
      <c r="AA14" s="958"/>
    </row>
    <row r="15" spans="1:35" ht="15.75" customHeight="1">
      <c r="A15" s="1720" t="s">
        <v>3138</v>
      </c>
      <c r="B15" s="1730" t="s">
        <v>3139</v>
      </c>
      <c r="C15" s="1714">
        <v>9</v>
      </c>
      <c r="D15" s="1716">
        <v>1</v>
      </c>
      <c r="E15" s="1716">
        <v>8</v>
      </c>
      <c r="F15" s="1716">
        <v>0</v>
      </c>
      <c r="G15" s="1715">
        <f t="shared" si="2"/>
        <v>2</v>
      </c>
      <c r="H15" s="1715">
        <v>0</v>
      </c>
      <c r="I15" s="1715">
        <v>2</v>
      </c>
      <c r="J15" s="1715">
        <v>0</v>
      </c>
      <c r="K15" s="1714">
        <v>23</v>
      </c>
      <c r="L15" s="1716">
        <v>1</v>
      </c>
      <c r="M15" s="1716">
        <v>22</v>
      </c>
      <c r="N15" s="1716">
        <v>0</v>
      </c>
      <c r="O15" s="1715">
        <f>P15+Q15+R15</f>
        <v>4</v>
      </c>
      <c r="P15" s="1715">
        <v>0</v>
      </c>
      <c r="Q15" s="1715">
        <v>4</v>
      </c>
      <c r="R15" s="1715">
        <v>0</v>
      </c>
      <c r="S15" s="1722"/>
      <c r="T15" s="1723"/>
      <c r="U15" s="1724"/>
      <c r="V15" s="1725">
        <v>4</v>
      </c>
      <c r="X15" s="972"/>
    </row>
    <row r="16" spans="1:35">
      <c r="A16" s="1731"/>
      <c r="B16" s="1732"/>
      <c r="C16" s="1723"/>
      <c r="D16" s="1723"/>
      <c r="E16" s="1723"/>
      <c r="F16" s="1723"/>
      <c r="G16" s="1733"/>
      <c r="H16" s="1733"/>
      <c r="I16" s="1733"/>
      <c r="J16" s="1733"/>
      <c r="K16" s="1723"/>
      <c r="L16" s="1723"/>
      <c r="M16" s="1723"/>
      <c r="N16" s="1723"/>
      <c r="O16" s="1734"/>
      <c r="P16" s="1734"/>
      <c r="Q16" s="1734"/>
      <c r="R16" s="1734"/>
      <c r="S16" s="1733"/>
      <c r="T16" s="1723"/>
      <c r="U16" s="973"/>
      <c r="V16" s="974"/>
      <c r="AI16" s="956" t="s">
        <v>1460</v>
      </c>
    </row>
    <row r="17" spans="1:24">
      <c r="A17" s="1735" t="s">
        <v>3136</v>
      </c>
      <c r="B17" s="1736"/>
      <c r="C17" s="1737"/>
      <c r="D17" s="1738"/>
      <c r="E17" s="1738"/>
      <c r="F17" s="1738"/>
      <c r="G17" s="1739"/>
      <c r="H17" s="1739"/>
      <c r="I17" s="1739"/>
      <c r="J17" s="1740"/>
      <c r="K17" s="1741"/>
      <c r="L17" s="1741"/>
      <c r="M17" s="1741"/>
      <c r="N17" s="1741"/>
      <c r="O17" s="1742"/>
      <c r="P17" s="1742"/>
      <c r="Q17" s="1742"/>
      <c r="R17" s="1742"/>
      <c r="S17" s="1742"/>
      <c r="T17" s="1741"/>
      <c r="U17" s="1743"/>
      <c r="V17" s="1744"/>
    </row>
    <row r="18" spans="1:24" ht="13.5" thickBot="1">
      <c r="A18" s="975" t="s">
        <v>3137</v>
      </c>
      <c r="B18" s="976"/>
      <c r="C18" s="977"/>
      <c r="D18" s="1745"/>
      <c r="E18" s="1745"/>
      <c r="F18" s="1745"/>
      <c r="G18" s="1746"/>
      <c r="H18" s="1746"/>
      <c r="I18" s="1746"/>
      <c r="J18" s="1747"/>
      <c r="K18" s="977"/>
      <c r="L18" s="1745"/>
      <c r="M18" s="1745"/>
      <c r="N18" s="1745"/>
      <c r="O18" s="1746"/>
      <c r="P18" s="1746"/>
      <c r="Q18" s="1746"/>
      <c r="R18" s="1747"/>
      <c r="S18" s="1748"/>
      <c r="T18" s="977"/>
      <c r="U18" s="978"/>
      <c r="V18" s="1749"/>
      <c r="X18" s="958"/>
    </row>
    <row r="19" spans="1:24" ht="13.5" thickTop="1">
      <c r="A19" s="2151" t="s">
        <v>7685</v>
      </c>
      <c r="B19" s="2152"/>
      <c r="C19" s="1750"/>
      <c r="D19" s="1728"/>
      <c r="E19" s="1728"/>
      <c r="F19" s="1728"/>
      <c r="G19" s="1751"/>
      <c r="H19" s="1751"/>
      <c r="I19" s="1751"/>
      <c r="J19" s="1752"/>
      <c r="K19" s="1750"/>
      <c r="L19" s="1728"/>
      <c r="M19" s="1728"/>
      <c r="N19" s="1728"/>
      <c r="O19" s="1751"/>
      <c r="P19" s="1751"/>
      <c r="Q19" s="1751"/>
      <c r="R19" s="1752"/>
      <c r="S19" s="1543"/>
      <c r="T19" s="979"/>
      <c r="U19" s="980"/>
      <c r="V19" s="981"/>
    </row>
    <row r="20" spans="1:24">
      <c r="A20" s="1750" t="s">
        <v>3142</v>
      </c>
      <c r="B20" s="1753" t="s">
        <v>3143</v>
      </c>
      <c r="C20" s="1754"/>
      <c r="D20" s="1755"/>
      <c r="E20" s="1755"/>
      <c r="F20" s="1755"/>
      <c r="G20" s="1751"/>
      <c r="H20" s="1756"/>
      <c r="I20" s="1756"/>
      <c r="J20" s="1757"/>
      <c r="K20" s="1754"/>
      <c r="L20" s="1755"/>
      <c r="M20" s="1755"/>
      <c r="N20" s="1755"/>
      <c r="O20" s="1751"/>
      <c r="P20" s="1756"/>
      <c r="Q20" s="1756"/>
      <c r="R20" s="1757"/>
      <c r="S20" s="1758"/>
      <c r="T20" s="1754"/>
      <c r="U20" s="1759"/>
      <c r="V20" s="1760"/>
    </row>
    <row r="21" spans="1:24" ht="13.5" thickBot="1">
      <c r="A21" s="1761" t="s">
        <v>3138</v>
      </c>
      <c r="B21" s="1762" t="s">
        <v>3139</v>
      </c>
      <c r="C21" s="1763"/>
      <c r="D21" s="1764"/>
      <c r="E21" s="1764"/>
      <c r="F21" s="1764"/>
      <c r="G21" s="1765"/>
      <c r="H21" s="1766"/>
      <c r="I21" s="1766"/>
      <c r="J21" s="1767"/>
      <c r="K21" s="1763"/>
      <c r="L21" s="1764"/>
      <c r="M21" s="1764"/>
      <c r="N21" s="1764"/>
      <c r="O21" s="1765"/>
      <c r="P21" s="1766"/>
      <c r="Q21" s="1766"/>
      <c r="R21" s="1767"/>
      <c r="S21" s="1768"/>
      <c r="T21" s="1763"/>
      <c r="U21" s="1769"/>
      <c r="V21" s="1770"/>
    </row>
    <row r="22" spans="1:24">
      <c r="P22" s="2153" t="s">
        <v>1437</v>
      </c>
      <c r="Q22" s="2154"/>
      <c r="R22" s="2155"/>
      <c r="S22" s="1544"/>
      <c r="T22" s="1545"/>
      <c r="U22" s="1546">
        <v>21051000</v>
      </c>
      <c r="V22" s="1547"/>
    </row>
    <row r="23" spans="1:24">
      <c r="A23" s="982"/>
    </row>
    <row r="24" spans="1:24">
      <c r="A24" s="982"/>
      <c r="B24" s="983"/>
    </row>
    <row r="25" spans="1:24">
      <c r="C25" s="984"/>
      <c r="D25" s="984"/>
      <c r="S25" s="3"/>
      <c r="T25" s="3"/>
      <c r="U25" s="3"/>
      <c r="V25" s="3"/>
    </row>
    <row r="26" spans="1:24">
      <c r="C26" s="984"/>
      <c r="D26" s="984"/>
      <c r="S26" s="3"/>
      <c r="T26" s="3"/>
      <c r="U26" s="3"/>
      <c r="V26" s="3"/>
    </row>
    <row r="27" spans="1:24">
      <c r="C27" s="984"/>
      <c r="D27" s="984"/>
      <c r="S27" s="3"/>
      <c r="T27" s="3"/>
      <c r="U27" s="3"/>
      <c r="V27" s="3"/>
    </row>
    <row r="28" spans="1:24">
      <c r="C28" s="984"/>
      <c r="D28" s="984"/>
      <c r="S28" s="3"/>
      <c r="T28" s="3"/>
      <c r="U28" s="3"/>
      <c r="V28" s="3"/>
    </row>
    <row r="29" spans="1:24">
      <c r="C29" s="984"/>
      <c r="D29" s="984"/>
      <c r="S29" s="3"/>
      <c r="T29" s="3"/>
      <c r="U29" s="3"/>
      <c r="V29" s="3"/>
    </row>
    <row r="30" spans="1:24">
      <c r="C30" s="984"/>
      <c r="D30" s="984"/>
      <c r="S30" s="3"/>
      <c r="T30" s="3"/>
      <c r="U30" s="3"/>
      <c r="V30" s="3"/>
    </row>
    <row r="31" spans="1:24">
      <c r="C31" s="984"/>
      <c r="D31" s="984"/>
      <c r="S31" s="3"/>
      <c r="T31" s="3"/>
      <c r="U31" s="3"/>
      <c r="V31" s="3"/>
    </row>
    <row r="32" spans="1:24">
      <c r="C32" s="984"/>
      <c r="D32" s="984"/>
    </row>
    <row r="33" spans="3:4">
      <c r="C33" s="984"/>
      <c r="D33" s="984"/>
    </row>
    <row r="34" spans="3:4">
      <c r="C34" s="984"/>
      <c r="D34" s="984"/>
    </row>
  </sheetData>
  <mergeCells count="15">
    <mergeCell ref="A13:B13"/>
    <mergeCell ref="A19:B19"/>
    <mergeCell ref="P22:R22"/>
    <mergeCell ref="U6:U8"/>
    <mergeCell ref="V6:V8"/>
    <mergeCell ref="C7:F7"/>
    <mergeCell ref="G7:J7"/>
    <mergeCell ref="K7:N7"/>
    <mergeCell ref="O7:R7"/>
    <mergeCell ref="T6:T8"/>
    <mergeCell ref="C2:D2"/>
    <mergeCell ref="A6:A8"/>
    <mergeCell ref="B6:B8"/>
    <mergeCell ref="C6:J6"/>
    <mergeCell ref="K6:R6"/>
  </mergeCells>
  <pageMargins left="0.25" right="0.25" top="0.75" bottom="0.75" header="0.3" footer="0.3"/>
  <pageSetup paperSize="9" scale="79" orientation="landscape" r:id="rId1"/>
  <headerFooter alignWithMargins="0"/>
  <colBreaks count="1" manualBreakCount="1">
    <brk id="2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4E0B-60DB-4865-9A11-6E2124292DCC}">
  <sheetPr>
    <tabColor theme="4" tint="0.59999389629810485"/>
  </sheetPr>
  <dimension ref="A1:H26"/>
  <sheetViews>
    <sheetView topLeftCell="A19" workbookViewId="0">
      <selection activeCell="K19" sqref="K19"/>
    </sheetView>
  </sheetViews>
  <sheetFormatPr defaultColWidth="11.42578125" defaultRowHeight="18" customHeight="1"/>
  <cols>
    <col min="1" max="1" width="15.42578125" customWidth="1"/>
    <col min="2" max="2" width="40.42578125" bestFit="1" customWidth="1"/>
    <col min="6" max="6" width="12.7109375" bestFit="1" customWidth="1"/>
  </cols>
  <sheetData>
    <row r="1" spans="1:8" ht="18" customHeight="1">
      <c r="A1" s="1646"/>
      <c r="B1" s="1647" t="s">
        <v>0</v>
      </c>
      <c r="C1" s="1133" t="s">
        <v>2378</v>
      </c>
      <c r="D1" s="1648"/>
      <c r="E1" s="1134"/>
      <c r="F1" s="1134"/>
      <c r="G1" s="1649"/>
      <c r="H1" s="1328"/>
    </row>
    <row r="2" spans="1:8" ht="18" customHeight="1">
      <c r="A2" s="1646"/>
      <c r="B2" s="1647" t="s">
        <v>1</v>
      </c>
      <c r="C2" s="2174">
        <v>7044445</v>
      </c>
      <c r="D2" s="2175"/>
      <c r="E2" s="1134"/>
      <c r="F2" s="1134"/>
      <c r="G2" s="1649"/>
      <c r="H2" s="1328"/>
    </row>
    <row r="3" spans="1:8" ht="18" customHeight="1">
      <c r="A3" s="1646"/>
      <c r="B3" s="1647" t="s">
        <v>2</v>
      </c>
      <c r="C3" s="1133" t="s">
        <v>7721</v>
      </c>
      <c r="D3" s="1648"/>
      <c r="E3" s="1134"/>
      <c r="F3" s="1134"/>
      <c r="G3" s="1649"/>
      <c r="H3" s="1328"/>
    </row>
    <row r="4" spans="1:8" ht="18" customHeight="1">
      <c r="A4" s="1646"/>
      <c r="B4" s="1647" t="s">
        <v>7229</v>
      </c>
      <c r="C4" s="1136" t="s">
        <v>3176</v>
      </c>
      <c r="D4" s="1137"/>
      <c r="E4" s="1137"/>
      <c r="F4" s="1137"/>
      <c r="G4" s="1650"/>
      <c r="H4" s="1330"/>
    </row>
    <row r="5" spans="1:8" ht="18" customHeight="1">
      <c r="A5" s="554"/>
      <c r="B5" s="554"/>
      <c r="C5" s="554"/>
      <c r="D5" s="554"/>
      <c r="E5" s="554"/>
      <c r="F5" s="554"/>
      <c r="G5" s="73" t="s">
        <v>6763</v>
      </c>
      <c r="H5" s="555"/>
    </row>
    <row r="6" spans="1:8" ht="18" customHeight="1">
      <c r="A6" s="2176" t="s">
        <v>1508</v>
      </c>
      <c r="B6" s="2176" t="s">
        <v>1509</v>
      </c>
      <c r="C6" s="2176" t="s">
        <v>6764</v>
      </c>
      <c r="D6" s="2177" t="s">
        <v>6765</v>
      </c>
      <c r="E6" s="2178" t="s">
        <v>1476</v>
      </c>
      <c r="F6" s="2178"/>
      <c r="G6" s="2178"/>
      <c r="H6" s="2178"/>
    </row>
    <row r="7" spans="1:8" ht="18" customHeight="1">
      <c r="A7" s="2176"/>
      <c r="B7" s="2176"/>
      <c r="C7" s="2176"/>
      <c r="D7" s="2177"/>
      <c r="E7" s="2179" t="s">
        <v>7719</v>
      </c>
      <c r="F7" s="2028"/>
      <c r="G7" s="2180" t="s">
        <v>1432</v>
      </c>
      <c r="H7" s="2181"/>
    </row>
    <row r="8" spans="1:8" ht="18" customHeight="1">
      <c r="A8" s="2176"/>
      <c r="B8" s="2176"/>
      <c r="C8" s="2176"/>
      <c r="D8" s="2177"/>
      <c r="E8" s="1332" t="s">
        <v>6766</v>
      </c>
      <c r="F8" s="1332" t="s">
        <v>6767</v>
      </c>
      <c r="G8" s="1651" t="s">
        <v>6766</v>
      </c>
      <c r="H8" s="1651" t="s">
        <v>6767</v>
      </c>
    </row>
    <row r="9" spans="1:8" ht="18" customHeight="1">
      <c r="A9" s="1652"/>
      <c r="B9" s="2171" t="s">
        <v>6768</v>
      </c>
      <c r="C9" s="2172"/>
      <c r="D9" s="2172"/>
      <c r="E9" s="2172"/>
      <c r="F9" s="2172"/>
      <c r="G9" s="2172"/>
      <c r="H9" s="2173"/>
    </row>
    <row r="10" spans="1:8" ht="18" customHeight="1">
      <c r="A10" s="1653">
        <v>2305401</v>
      </c>
      <c r="B10" s="1654" t="s">
        <v>6769</v>
      </c>
      <c r="C10" s="1655" t="s">
        <v>6770</v>
      </c>
      <c r="D10" s="1656">
        <v>5889.37</v>
      </c>
      <c r="E10" s="894">
        <v>3</v>
      </c>
      <c r="F10" s="1657">
        <f>D10*E10</f>
        <v>17668.11</v>
      </c>
      <c r="G10" s="1658">
        <v>7</v>
      </c>
      <c r="H10" s="1659">
        <v>41225.589999999997</v>
      </c>
    </row>
    <row r="11" spans="1:8" ht="29.25" customHeight="1">
      <c r="A11" s="1660">
        <v>2305601</v>
      </c>
      <c r="B11" s="1654" t="s">
        <v>6771</v>
      </c>
      <c r="C11" s="1655" t="s">
        <v>6770</v>
      </c>
      <c r="D11" s="1656">
        <v>5889.37</v>
      </c>
      <c r="E11" s="1661">
        <v>35</v>
      </c>
      <c r="F11" s="1657">
        <f t="shared" ref="F11:F24" si="0">D11*E11</f>
        <v>206127.94999999998</v>
      </c>
      <c r="G11" s="1658">
        <v>8</v>
      </c>
      <c r="H11" s="1659">
        <v>47114.96</v>
      </c>
    </row>
    <row r="12" spans="1:8" ht="18" customHeight="1">
      <c r="A12" s="1653">
        <v>2305602</v>
      </c>
      <c r="B12" s="1654" t="s">
        <v>6772</v>
      </c>
      <c r="C12" s="1655" t="s">
        <v>6770</v>
      </c>
      <c r="D12" s="1656">
        <v>7067.24</v>
      </c>
      <c r="E12" s="1662">
        <v>1919</v>
      </c>
      <c r="F12" s="1657">
        <f t="shared" si="0"/>
        <v>13562033.559999999</v>
      </c>
      <c r="G12" s="1658">
        <v>1590</v>
      </c>
      <c r="H12" s="1659">
        <v>11236879.52</v>
      </c>
    </row>
    <row r="13" spans="1:8" ht="27" customHeight="1">
      <c r="A13" s="1653" t="s">
        <v>6773</v>
      </c>
      <c r="B13" s="1654" t="s">
        <v>6774</v>
      </c>
      <c r="C13" s="1655" t="s">
        <v>6770</v>
      </c>
      <c r="D13" s="1656">
        <v>2179.0700000000002</v>
      </c>
      <c r="E13" s="1662">
        <v>0</v>
      </c>
      <c r="F13" s="1657">
        <f t="shared" si="0"/>
        <v>0</v>
      </c>
      <c r="G13" s="1658">
        <v>9</v>
      </c>
      <c r="H13" s="1659">
        <v>19611.63</v>
      </c>
    </row>
    <row r="14" spans="1:8" ht="18" customHeight="1">
      <c r="A14" s="1653" t="s">
        <v>6775</v>
      </c>
      <c r="B14" s="1654" t="s">
        <v>6776</v>
      </c>
      <c r="C14" s="1655" t="s">
        <v>6770</v>
      </c>
      <c r="D14" s="1656">
        <v>3710.3</v>
      </c>
      <c r="E14" s="1662">
        <v>0</v>
      </c>
      <c r="F14" s="1657">
        <f t="shared" si="0"/>
        <v>0</v>
      </c>
      <c r="G14" s="1658">
        <v>6</v>
      </c>
      <c r="H14" s="1659">
        <v>22261.800000000003</v>
      </c>
    </row>
    <row r="15" spans="1:8" ht="18" customHeight="1">
      <c r="A15" s="1653">
        <v>2305202</v>
      </c>
      <c r="B15" s="1654" t="s">
        <v>6777</v>
      </c>
      <c r="C15" s="1655" t="s">
        <v>6770</v>
      </c>
      <c r="D15" s="1656">
        <v>2179.0700000000002</v>
      </c>
      <c r="E15" s="1662">
        <v>64</v>
      </c>
      <c r="F15" s="1657">
        <f t="shared" si="0"/>
        <v>139460.48000000001</v>
      </c>
      <c r="G15" s="1658">
        <v>84</v>
      </c>
      <c r="H15" s="1659">
        <v>183041.88</v>
      </c>
    </row>
    <row r="16" spans="1:8" ht="18" customHeight="1">
      <c r="A16" s="1653">
        <v>2305203</v>
      </c>
      <c r="B16" s="1654" t="s">
        <v>6777</v>
      </c>
      <c r="C16" s="1655" t="s">
        <v>6770</v>
      </c>
      <c r="D16" s="1663">
        <v>1177.8699999999999</v>
      </c>
      <c r="E16" s="1661">
        <v>96</v>
      </c>
      <c r="F16" s="1657">
        <f t="shared" si="0"/>
        <v>113075.51999999999</v>
      </c>
      <c r="G16" s="1658">
        <v>56</v>
      </c>
      <c r="H16" s="1659">
        <v>65960.72</v>
      </c>
    </row>
    <row r="17" spans="1:8" ht="18" customHeight="1">
      <c r="A17" s="1653">
        <v>2305201</v>
      </c>
      <c r="B17" s="1654" t="s">
        <v>6778</v>
      </c>
      <c r="C17" s="1655" t="s">
        <v>6770</v>
      </c>
      <c r="D17" s="1656">
        <v>3710.3</v>
      </c>
      <c r="E17" s="1661">
        <v>436</v>
      </c>
      <c r="F17" s="1657">
        <f t="shared" si="0"/>
        <v>1617690.8</v>
      </c>
      <c r="G17" s="1658">
        <v>223</v>
      </c>
      <c r="H17" s="1659">
        <v>827396.9</v>
      </c>
    </row>
    <row r="18" spans="1:8" ht="18" customHeight="1">
      <c r="A18" s="1653">
        <v>2305101</v>
      </c>
      <c r="B18" s="1654" t="s">
        <v>6779</v>
      </c>
      <c r="C18" s="1655" t="s">
        <v>6770</v>
      </c>
      <c r="D18" s="1664">
        <v>3121.37</v>
      </c>
      <c r="E18" s="1661">
        <v>380</v>
      </c>
      <c r="F18" s="1657">
        <f t="shared" si="0"/>
        <v>1186120.5999999999</v>
      </c>
      <c r="G18" s="1658">
        <v>1100</v>
      </c>
      <c r="H18" s="1659">
        <v>3433507</v>
      </c>
    </row>
    <row r="19" spans="1:8" ht="18" customHeight="1">
      <c r="A19" s="1665" t="s">
        <v>7504</v>
      </c>
      <c r="B19" s="1654" t="s">
        <v>7505</v>
      </c>
      <c r="C19" s="1655" t="s">
        <v>6770</v>
      </c>
      <c r="D19" s="1664">
        <v>3121.37</v>
      </c>
      <c r="E19" s="1661">
        <v>0</v>
      </c>
      <c r="F19" s="1657">
        <f t="shared" si="0"/>
        <v>0</v>
      </c>
      <c r="G19" s="1658"/>
      <c r="H19" s="1659"/>
    </row>
    <row r="20" spans="1:8" ht="18" customHeight="1">
      <c r="A20" s="1665" t="s">
        <v>7506</v>
      </c>
      <c r="B20" s="1654" t="s">
        <v>7507</v>
      </c>
      <c r="C20" s="1655" t="s">
        <v>6770</v>
      </c>
      <c r="D20" s="1664">
        <v>3121.37</v>
      </c>
      <c r="E20" s="1661">
        <v>21</v>
      </c>
      <c r="F20" s="1657">
        <f t="shared" si="0"/>
        <v>65548.77</v>
      </c>
      <c r="G20" s="1658"/>
      <c r="H20" s="1659"/>
    </row>
    <row r="21" spans="1:8" ht="18" customHeight="1">
      <c r="A21" s="1655" t="s">
        <v>7504</v>
      </c>
      <c r="B21" s="1654" t="s">
        <v>7508</v>
      </c>
      <c r="C21" s="1655" t="s">
        <v>6770</v>
      </c>
      <c r="D21" s="1664">
        <v>3121.37</v>
      </c>
      <c r="E21" s="1661">
        <v>1</v>
      </c>
      <c r="F21" s="1657">
        <f t="shared" si="0"/>
        <v>3121.37</v>
      </c>
      <c r="G21" s="1658"/>
      <c r="H21" s="1659"/>
    </row>
    <row r="22" spans="1:8" ht="18" customHeight="1">
      <c r="A22" s="1655" t="s">
        <v>7879</v>
      </c>
      <c r="B22" s="1654" t="s">
        <v>7880</v>
      </c>
      <c r="C22" s="1655" t="s">
        <v>7881</v>
      </c>
      <c r="D22" s="1664">
        <v>17820</v>
      </c>
      <c r="E22" s="1661">
        <v>1</v>
      </c>
      <c r="F22" s="1657">
        <f t="shared" si="0"/>
        <v>17820</v>
      </c>
      <c r="G22" s="1658"/>
      <c r="H22" s="1659"/>
    </row>
    <row r="23" spans="1:8" ht="24" customHeight="1">
      <c r="A23" s="1655" t="s">
        <v>7882</v>
      </c>
      <c r="B23" s="1654" t="s">
        <v>7883</v>
      </c>
      <c r="C23" s="1655" t="s">
        <v>7881</v>
      </c>
      <c r="D23" s="1664">
        <v>15950</v>
      </c>
      <c r="E23" s="1661">
        <v>2</v>
      </c>
      <c r="F23" s="1657">
        <f t="shared" si="0"/>
        <v>31900</v>
      </c>
      <c r="G23" s="1658"/>
      <c r="H23" s="1659"/>
    </row>
    <row r="24" spans="1:8" ht="24" customHeight="1">
      <c r="A24" s="1665" t="s">
        <v>7884</v>
      </c>
      <c r="B24" s="1654" t="s">
        <v>7505</v>
      </c>
      <c r="C24" s="1655" t="s">
        <v>6770</v>
      </c>
      <c r="D24" s="1664">
        <v>2072.31</v>
      </c>
      <c r="E24" s="1661">
        <v>3</v>
      </c>
      <c r="F24" s="1657">
        <f t="shared" si="0"/>
        <v>6216.93</v>
      </c>
      <c r="G24" s="1658"/>
      <c r="H24" s="1659"/>
    </row>
    <row r="25" spans="1:8" ht="18" customHeight="1">
      <c r="A25" s="1666"/>
      <c r="B25" s="1667" t="s">
        <v>6780</v>
      </c>
      <c r="C25" s="1668"/>
      <c r="D25" s="1668"/>
      <c r="E25" s="1669"/>
      <c r="F25" s="1681">
        <f>SUM(F10:F24)</f>
        <v>16966784.09</v>
      </c>
      <c r="G25" s="1669"/>
      <c r="H25" s="1682">
        <v>15877000.000000004</v>
      </c>
    </row>
    <row r="26" spans="1:8" ht="18" customHeight="1">
      <c r="F26" s="893"/>
    </row>
  </sheetData>
  <mergeCells count="9">
    <mergeCell ref="B9:H9"/>
    <mergeCell ref="C2:D2"/>
    <mergeCell ref="A6:A8"/>
    <mergeCell ref="B6:B8"/>
    <mergeCell ref="C6:C8"/>
    <mergeCell ref="D6:D8"/>
    <mergeCell ref="E6:H6"/>
    <mergeCell ref="E7:F7"/>
    <mergeCell ref="G7:H7"/>
  </mergeCells>
  <pageMargins left="0.25" right="0.25" top="0.75" bottom="0.75" header="0.3" footer="0.3"/>
  <pageSetup paperSize="9" scale="95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350E-E019-4A5E-A7F6-F20082E230A0}">
  <sheetPr>
    <tabColor theme="4" tint="0.59999389629810485"/>
  </sheetPr>
  <dimension ref="A1:K132"/>
  <sheetViews>
    <sheetView topLeftCell="A115" workbookViewId="0">
      <selection activeCell="O117" sqref="O117"/>
    </sheetView>
  </sheetViews>
  <sheetFormatPr defaultColWidth="9.85546875" defaultRowHeight="11.25"/>
  <cols>
    <col min="1" max="7" width="9.85546875" style="1828"/>
    <col min="8" max="8" width="12.5703125" style="1828" customWidth="1"/>
    <col min="9" max="10" width="9.85546875" style="1828"/>
    <col min="11" max="11" width="12.85546875" style="1828" customWidth="1"/>
    <col min="12" max="16384" width="9.85546875" style="1828"/>
  </cols>
  <sheetData>
    <row r="1" spans="1:11" ht="12.75">
      <c r="A1" s="1821"/>
      <c r="B1" s="1822" t="s">
        <v>0</v>
      </c>
      <c r="C1" s="1823" t="s">
        <v>7702</v>
      </c>
      <c r="D1" s="1824"/>
      <c r="E1" s="1825"/>
      <c r="F1" s="1825"/>
      <c r="G1" s="1826"/>
      <c r="H1" s="1827"/>
      <c r="I1" s="1827"/>
      <c r="J1" s="1827"/>
      <c r="K1" s="1827"/>
    </row>
    <row r="2" spans="1:11" ht="12.75">
      <c r="A2" s="1821"/>
      <c r="B2" s="1822" t="s">
        <v>1</v>
      </c>
      <c r="C2" s="2185">
        <v>7044445</v>
      </c>
      <c r="D2" s="2186"/>
      <c r="E2" s="1825"/>
      <c r="F2" s="1825"/>
      <c r="G2" s="1826"/>
      <c r="H2" s="1827"/>
      <c r="I2" s="1827"/>
      <c r="J2" s="1827"/>
      <c r="K2" s="1827"/>
    </row>
    <row r="3" spans="1:11" ht="12.75">
      <c r="A3" s="1821"/>
      <c r="B3" s="1822" t="s">
        <v>2</v>
      </c>
      <c r="C3" s="1829" t="s">
        <v>7721</v>
      </c>
      <c r="D3" s="1824"/>
      <c r="E3" s="1825"/>
      <c r="F3" s="1825"/>
      <c r="G3" s="1826"/>
      <c r="H3" s="1827"/>
      <c r="I3" s="1827"/>
      <c r="J3" s="1827"/>
      <c r="K3" s="1827"/>
    </row>
    <row r="4" spans="1:11" ht="12.75">
      <c r="A4" s="1821"/>
      <c r="B4" s="1822" t="s">
        <v>7228</v>
      </c>
      <c r="C4" s="1830" t="s">
        <v>3178</v>
      </c>
      <c r="D4" s="1831"/>
      <c r="E4" s="1831"/>
      <c r="F4" s="1831"/>
      <c r="G4" s="1832"/>
      <c r="H4" s="1827"/>
      <c r="I4" s="1827"/>
      <c r="J4" s="1827"/>
      <c r="K4" s="1827"/>
    </row>
    <row r="5" spans="1:11" ht="13.5" thickBot="1">
      <c r="A5" s="1833"/>
      <c r="B5" s="1834"/>
      <c r="C5" s="1827"/>
      <c r="D5" s="1827"/>
      <c r="E5" s="1827"/>
      <c r="F5" s="1827"/>
      <c r="G5" s="1827"/>
      <c r="H5" s="1827"/>
      <c r="I5" s="1827"/>
      <c r="J5" s="1835" t="s">
        <v>6781</v>
      </c>
      <c r="K5" s="1827"/>
    </row>
    <row r="6" spans="1:11">
      <c r="A6" s="2187" t="s">
        <v>6782</v>
      </c>
      <c r="B6" s="2189" t="s">
        <v>6783</v>
      </c>
      <c r="C6" s="2189" t="s">
        <v>6784</v>
      </c>
      <c r="D6" s="2189" t="s">
        <v>6785</v>
      </c>
      <c r="E6" s="2189" t="s">
        <v>6786</v>
      </c>
      <c r="F6" s="2191" t="s">
        <v>7865</v>
      </c>
      <c r="G6" s="2192"/>
      <c r="H6" s="2193"/>
      <c r="I6" s="2194" t="s">
        <v>1432</v>
      </c>
      <c r="J6" s="2195"/>
      <c r="K6" s="2196"/>
    </row>
    <row r="7" spans="1:11" ht="23.25" thickBot="1">
      <c r="A7" s="2188"/>
      <c r="B7" s="2190"/>
      <c r="C7" s="2190"/>
      <c r="D7" s="2190"/>
      <c r="E7" s="2190"/>
      <c r="F7" s="557" t="s">
        <v>6766</v>
      </c>
      <c r="G7" s="558" t="s">
        <v>6787</v>
      </c>
      <c r="H7" s="558" t="s">
        <v>6788</v>
      </c>
      <c r="I7" s="559" t="s">
        <v>6766</v>
      </c>
      <c r="J7" s="560" t="s">
        <v>6787</v>
      </c>
      <c r="K7" s="561" t="s">
        <v>6788</v>
      </c>
    </row>
    <row r="8" spans="1:11" ht="14.25" thickTop="1" thickBot="1">
      <c r="A8" s="1836" t="s">
        <v>6789</v>
      </c>
      <c r="B8" s="1837"/>
      <c r="C8" s="1837"/>
      <c r="D8" s="1837"/>
      <c r="E8" s="1837"/>
      <c r="F8" s="1837"/>
      <c r="G8" s="1838"/>
      <c r="H8" s="1839">
        <f>SUM(H9:H42)</f>
        <v>6061028.0499999998</v>
      </c>
      <c r="I8" s="1840"/>
      <c r="J8" s="1841"/>
      <c r="K8" s="1842">
        <v>4118000.0008517997</v>
      </c>
    </row>
    <row r="9" spans="1:11" ht="12.75">
      <c r="A9" s="1843" t="s">
        <v>7509</v>
      </c>
      <c r="B9" s="1844" t="s">
        <v>6790</v>
      </c>
      <c r="C9" s="1845" t="s">
        <v>6791</v>
      </c>
      <c r="D9" s="1846" t="s">
        <v>6792</v>
      </c>
      <c r="E9" s="1847" t="s">
        <v>6793</v>
      </c>
      <c r="F9" s="1848">
        <v>9</v>
      </c>
      <c r="G9" s="1849">
        <v>2459.16</v>
      </c>
      <c r="H9" s="1850">
        <f>F9*G9</f>
        <v>22132.44</v>
      </c>
      <c r="I9" s="1851">
        <v>2</v>
      </c>
      <c r="J9" s="1852">
        <v>2459.16</v>
      </c>
      <c r="K9" s="1853">
        <v>4918.32</v>
      </c>
    </row>
    <row r="10" spans="1:11" ht="51">
      <c r="A10" s="1843" t="s">
        <v>7510</v>
      </c>
      <c r="B10" s="1844" t="s">
        <v>6794</v>
      </c>
      <c r="C10" s="1845" t="s">
        <v>6795</v>
      </c>
      <c r="D10" s="1854" t="s">
        <v>6796</v>
      </c>
      <c r="E10" s="1844" t="s">
        <v>6793</v>
      </c>
      <c r="F10" s="1848">
        <v>8</v>
      </c>
      <c r="G10" s="1849">
        <v>5168.78</v>
      </c>
      <c r="H10" s="1850">
        <f t="shared" ref="H10:H42" si="0">F10*G10</f>
        <v>41350.239999999998</v>
      </c>
      <c r="I10" s="1851">
        <v>6</v>
      </c>
      <c r="J10" s="1852">
        <v>5168.78</v>
      </c>
      <c r="K10" s="1853">
        <v>31012.68</v>
      </c>
    </row>
    <row r="11" spans="1:11" ht="51">
      <c r="A11" s="1843" t="s">
        <v>7510</v>
      </c>
      <c r="B11" s="1844" t="s">
        <v>6794</v>
      </c>
      <c r="C11" s="1845" t="s">
        <v>6795</v>
      </c>
      <c r="D11" s="1854" t="s">
        <v>6796</v>
      </c>
      <c r="E11" s="1844" t="s">
        <v>6793</v>
      </c>
      <c r="F11" s="1848">
        <v>41</v>
      </c>
      <c r="G11" s="1849">
        <v>9182.7999999999993</v>
      </c>
      <c r="H11" s="1850">
        <f t="shared" si="0"/>
        <v>376494.8</v>
      </c>
      <c r="I11" s="1851"/>
      <c r="J11" s="1852"/>
      <c r="K11" s="1853"/>
    </row>
    <row r="12" spans="1:11" ht="12.75">
      <c r="A12" s="1843" t="s">
        <v>7511</v>
      </c>
      <c r="B12" s="1844" t="s">
        <v>6797</v>
      </c>
      <c r="C12" s="1845" t="s">
        <v>6798</v>
      </c>
      <c r="D12" s="1846" t="s">
        <v>6799</v>
      </c>
      <c r="E12" s="1844" t="s">
        <v>6800</v>
      </c>
      <c r="F12" s="1848">
        <v>24</v>
      </c>
      <c r="G12" s="1849">
        <v>2176.17</v>
      </c>
      <c r="H12" s="1850">
        <f t="shared" si="0"/>
        <v>52228.08</v>
      </c>
      <c r="I12" s="1851">
        <v>38</v>
      </c>
      <c r="J12" s="1852">
        <v>2176.17</v>
      </c>
      <c r="K12" s="1853">
        <v>82694.460000000006</v>
      </c>
    </row>
    <row r="13" spans="1:11" ht="38.25">
      <c r="A13" s="1843" t="s">
        <v>7512</v>
      </c>
      <c r="B13" s="1844" t="s">
        <v>6801</v>
      </c>
      <c r="C13" s="1845" t="s">
        <v>6802</v>
      </c>
      <c r="D13" s="1855" t="s">
        <v>6803</v>
      </c>
      <c r="E13" s="1844" t="s">
        <v>6793</v>
      </c>
      <c r="F13" s="1848">
        <v>51</v>
      </c>
      <c r="G13" s="1849">
        <v>33301.18</v>
      </c>
      <c r="H13" s="1850">
        <f t="shared" si="0"/>
        <v>1698360.18</v>
      </c>
      <c r="I13" s="1851">
        <v>11</v>
      </c>
      <c r="J13" s="1852">
        <v>11100.43</v>
      </c>
      <c r="K13" s="1853">
        <v>122104.73000000001</v>
      </c>
    </row>
    <row r="14" spans="1:11" ht="38.25">
      <c r="A14" s="1843" t="s">
        <v>7512</v>
      </c>
      <c r="B14" s="1844" t="s">
        <v>6801</v>
      </c>
      <c r="C14" s="1845" t="s">
        <v>6802</v>
      </c>
      <c r="D14" s="1855" t="s">
        <v>6804</v>
      </c>
      <c r="E14" s="1844" t="s">
        <v>6793</v>
      </c>
      <c r="F14" s="1848"/>
      <c r="G14" s="1849">
        <v>0</v>
      </c>
      <c r="H14" s="1850">
        <f t="shared" si="0"/>
        <v>0</v>
      </c>
      <c r="I14" s="1851">
        <v>15</v>
      </c>
      <c r="J14" s="1852">
        <v>11160.71</v>
      </c>
      <c r="K14" s="1853">
        <v>167410.65</v>
      </c>
    </row>
    <row r="15" spans="1:11" ht="38.25">
      <c r="A15" s="1843" t="s">
        <v>7513</v>
      </c>
      <c r="B15" s="1844" t="s">
        <v>6801</v>
      </c>
      <c r="C15" s="1845" t="s">
        <v>6802</v>
      </c>
      <c r="D15" s="1855" t="s">
        <v>6805</v>
      </c>
      <c r="E15" s="1844" t="s">
        <v>6793</v>
      </c>
      <c r="F15" s="1848">
        <v>43</v>
      </c>
      <c r="G15" s="1849">
        <v>11100.43</v>
      </c>
      <c r="H15" s="1850">
        <f t="shared" si="0"/>
        <v>477318.49</v>
      </c>
      <c r="I15" s="1851">
        <v>42</v>
      </c>
      <c r="J15" s="1852">
        <v>33301.18</v>
      </c>
      <c r="K15" s="1853">
        <v>1398676.8900000001</v>
      </c>
    </row>
    <row r="16" spans="1:11" ht="38.25">
      <c r="A16" s="1843" t="s">
        <v>7513</v>
      </c>
      <c r="B16" s="1844" t="s">
        <v>6801</v>
      </c>
      <c r="C16" s="1845" t="s">
        <v>6802</v>
      </c>
      <c r="D16" s="1855" t="s">
        <v>6805</v>
      </c>
      <c r="E16" s="1844" t="s">
        <v>6793</v>
      </c>
      <c r="F16" s="1848"/>
      <c r="G16" s="1849">
        <v>0</v>
      </c>
      <c r="H16" s="1850">
        <f t="shared" si="0"/>
        <v>0</v>
      </c>
      <c r="I16" s="1851">
        <v>3</v>
      </c>
      <c r="J16" s="1852">
        <v>33482.019999999997</v>
      </c>
      <c r="K16" s="1853">
        <v>100446.06</v>
      </c>
    </row>
    <row r="17" spans="1:11" ht="12.75">
      <c r="A17" s="1843" t="s">
        <v>7514</v>
      </c>
      <c r="B17" s="1844" t="s">
        <v>6806</v>
      </c>
      <c r="C17" s="1845" t="s">
        <v>6807</v>
      </c>
      <c r="D17" s="1846" t="s">
        <v>6808</v>
      </c>
      <c r="E17" s="1844" t="s">
        <v>6793</v>
      </c>
      <c r="F17" s="1848">
        <v>112</v>
      </c>
      <c r="G17" s="1849">
        <v>579.35</v>
      </c>
      <c r="H17" s="1850">
        <f t="shared" si="0"/>
        <v>64887.200000000004</v>
      </c>
      <c r="I17" s="1851">
        <v>278.90899999999999</v>
      </c>
      <c r="J17" s="1852">
        <v>578.79999999999995</v>
      </c>
      <c r="K17" s="1853">
        <v>161432.52919999999</v>
      </c>
    </row>
    <row r="18" spans="1:11" ht="12.75">
      <c r="A18" s="1843" t="s">
        <v>7514</v>
      </c>
      <c r="B18" s="1844" t="s">
        <v>6806</v>
      </c>
      <c r="C18" s="1845" t="s">
        <v>6807</v>
      </c>
      <c r="D18" s="1846" t="s">
        <v>6808</v>
      </c>
      <c r="E18" s="1844" t="s">
        <v>6793</v>
      </c>
      <c r="F18" s="1848"/>
      <c r="G18" s="1849">
        <v>0</v>
      </c>
      <c r="H18" s="1850">
        <f t="shared" si="0"/>
        <v>0</v>
      </c>
      <c r="I18" s="1851">
        <v>19.989999999999998</v>
      </c>
      <c r="J18" s="1852">
        <v>1865.86</v>
      </c>
      <c r="K18" s="1853">
        <v>37298.541399999995</v>
      </c>
    </row>
    <row r="19" spans="1:11" ht="12.75">
      <c r="A19" s="1843" t="s">
        <v>7515</v>
      </c>
      <c r="B19" s="1844" t="s">
        <v>6806</v>
      </c>
      <c r="C19" s="1845" t="s">
        <v>6807</v>
      </c>
      <c r="D19" s="1846" t="s">
        <v>6809</v>
      </c>
      <c r="E19" s="1844" t="s">
        <v>6793</v>
      </c>
      <c r="F19" s="1848">
        <v>68</v>
      </c>
      <c r="G19" s="1849">
        <v>1876.45</v>
      </c>
      <c r="H19" s="1850">
        <f t="shared" si="0"/>
        <v>127598.6</v>
      </c>
      <c r="I19" s="1851">
        <v>8</v>
      </c>
      <c r="J19" s="1852">
        <v>1856.86</v>
      </c>
      <c r="K19" s="1853">
        <v>14854.88</v>
      </c>
    </row>
    <row r="20" spans="1:11" ht="12.75">
      <c r="A20" s="1843" t="s">
        <v>7515</v>
      </c>
      <c r="B20" s="1844" t="s">
        <v>6806</v>
      </c>
      <c r="C20" s="1845" t="s">
        <v>6807</v>
      </c>
      <c r="D20" s="1846" t="s">
        <v>6809</v>
      </c>
      <c r="E20" s="1844" t="s">
        <v>6793</v>
      </c>
      <c r="F20" s="1848"/>
      <c r="G20" s="1849">
        <v>0</v>
      </c>
      <c r="H20" s="1850">
        <f t="shared" si="0"/>
        <v>0</v>
      </c>
      <c r="I20" s="1851">
        <v>2</v>
      </c>
      <c r="J20" s="1852">
        <v>1876.45</v>
      </c>
      <c r="K20" s="1853">
        <v>3752.9</v>
      </c>
    </row>
    <row r="21" spans="1:11" ht="12.75">
      <c r="A21" s="1843" t="s">
        <v>7516</v>
      </c>
      <c r="B21" s="1844" t="s">
        <v>6810</v>
      </c>
      <c r="C21" s="1845" t="s">
        <v>6811</v>
      </c>
      <c r="D21" s="1855" t="s">
        <v>6812</v>
      </c>
      <c r="E21" s="1847" t="s">
        <v>6813</v>
      </c>
      <c r="F21" s="1848">
        <v>19</v>
      </c>
      <c r="G21" s="1849">
        <v>58816.23</v>
      </c>
      <c r="H21" s="1850">
        <f t="shared" si="0"/>
        <v>1117508.3700000001</v>
      </c>
      <c r="I21" s="1851">
        <v>9</v>
      </c>
      <c r="J21" s="1852">
        <v>58816.23</v>
      </c>
      <c r="K21" s="1853">
        <v>529346.07000000007</v>
      </c>
    </row>
    <row r="22" spans="1:11" ht="12.75">
      <c r="A22" s="1843" t="s">
        <v>7517</v>
      </c>
      <c r="B22" s="1844" t="s">
        <v>6814</v>
      </c>
      <c r="C22" s="1845" t="s">
        <v>6815</v>
      </c>
      <c r="D22" s="1846" t="s">
        <v>6816</v>
      </c>
      <c r="E22" s="1844" t="s">
        <v>6793</v>
      </c>
      <c r="F22" s="1848">
        <v>235</v>
      </c>
      <c r="G22" s="1849">
        <v>482.9</v>
      </c>
      <c r="H22" s="1850">
        <f t="shared" si="0"/>
        <v>113481.5</v>
      </c>
      <c r="I22" s="1851">
        <v>103</v>
      </c>
      <c r="J22" s="1852">
        <v>482.9</v>
      </c>
      <c r="K22" s="1853">
        <v>49737.36</v>
      </c>
    </row>
    <row r="23" spans="1:11" ht="12.75">
      <c r="A23" s="1843" t="s">
        <v>7517</v>
      </c>
      <c r="B23" s="1844" t="s">
        <v>6814</v>
      </c>
      <c r="C23" s="1845" t="s">
        <v>6815</v>
      </c>
      <c r="D23" s="1846" t="s">
        <v>6816</v>
      </c>
      <c r="E23" s="1844" t="s">
        <v>6793</v>
      </c>
      <c r="F23" s="1848"/>
      <c r="G23" s="1849">
        <v>0</v>
      </c>
      <c r="H23" s="1850">
        <f t="shared" si="0"/>
        <v>0</v>
      </c>
      <c r="I23" s="1851">
        <v>3.9</v>
      </c>
      <c r="J23" s="1852">
        <v>485.54</v>
      </c>
      <c r="K23" s="1853">
        <v>1893.606</v>
      </c>
    </row>
    <row r="24" spans="1:11" ht="12.75">
      <c r="A24" s="1843" t="s">
        <v>7518</v>
      </c>
      <c r="B24" s="1844" t="s">
        <v>6817</v>
      </c>
      <c r="C24" s="1845" t="s">
        <v>6818</v>
      </c>
      <c r="D24" s="1846" t="s">
        <v>6819</v>
      </c>
      <c r="E24" s="1844" t="s">
        <v>6800</v>
      </c>
      <c r="F24" s="1848"/>
      <c r="G24" s="1849"/>
      <c r="H24" s="1850">
        <f t="shared" si="0"/>
        <v>0</v>
      </c>
      <c r="I24" s="1851">
        <v>2.9</v>
      </c>
      <c r="J24" s="1852">
        <v>732.34</v>
      </c>
      <c r="K24" s="1853">
        <v>2123.7860000000001</v>
      </c>
    </row>
    <row r="25" spans="1:11" ht="12.75">
      <c r="A25" s="1843" t="s">
        <v>7519</v>
      </c>
      <c r="B25" s="1844" t="s">
        <v>6820</v>
      </c>
      <c r="C25" s="1845" t="s">
        <v>6821</v>
      </c>
      <c r="D25" s="1846" t="s">
        <v>6822</v>
      </c>
      <c r="E25" s="1844" t="s">
        <v>6800</v>
      </c>
      <c r="F25" s="1848">
        <v>10</v>
      </c>
      <c r="G25" s="1849">
        <v>4089.04</v>
      </c>
      <c r="H25" s="1850">
        <f t="shared" si="0"/>
        <v>40890.400000000001</v>
      </c>
      <c r="I25" s="1851">
        <v>1</v>
      </c>
      <c r="J25" s="1852">
        <v>4057.87</v>
      </c>
      <c r="K25" s="1853">
        <v>4057.87</v>
      </c>
    </row>
    <row r="26" spans="1:11" ht="12.75">
      <c r="A26" s="1843" t="s">
        <v>7519</v>
      </c>
      <c r="B26" s="1844" t="s">
        <v>6820</v>
      </c>
      <c r="C26" s="1845" t="s">
        <v>6821</v>
      </c>
      <c r="D26" s="1846" t="s">
        <v>6822</v>
      </c>
      <c r="E26" s="1844" t="s">
        <v>6800</v>
      </c>
      <c r="F26" s="1848"/>
      <c r="G26" s="1849">
        <v>0</v>
      </c>
      <c r="H26" s="1850">
        <f t="shared" si="0"/>
        <v>0</v>
      </c>
      <c r="I26" s="1851">
        <v>4</v>
      </c>
      <c r="J26" s="1852">
        <v>4089.04</v>
      </c>
      <c r="K26" s="1853">
        <v>16356.16</v>
      </c>
    </row>
    <row r="27" spans="1:11" ht="12.75">
      <c r="A27" s="1856" t="s">
        <v>6823</v>
      </c>
      <c r="B27" s="1844" t="s">
        <v>6810</v>
      </c>
      <c r="C27" s="1845" t="s">
        <v>6824</v>
      </c>
      <c r="D27" s="1846" t="s">
        <v>6825</v>
      </c>
      <c r="E27" s="1844" t="s">
        <v>6826</v>
      </c>
      <c r="F27" s="1848"/>
      <c r="G27" s="1849">
        <v>0</v>
      </c>
      <c r="H27" s="1850">
        <f t="shared" si="0"/>
        <v>0</v>
      </c>
      <c r="I27" s="1851"/>
      <c r="J27" s="1852"/>
      <c r="K27" s="1853">
        <v>0</v>
      </c>
    </row>
    <row r="28" spans="1:11" ht="38.25">
      <c r="A28" s="1843" t="s">
        <v>7520</v>
      </c>
      <c r="B28" s="1844" t="s">
        <v>6810</v>
      </c>
      <c r="C28" s="1845" t="s">
        <v>6827</v>
      </c>
      <c r="D28" s="1855" t="s">
        <v>6828</v>
      </c>
      <c r="E28" s="1844" t="s">
        <v>6813</v>
      </c>
      <c r="F28" s="1848">
        <v>21</v>
      </c>
      <c r="G28" s="1849">
        <v>22612.720000000001</v>
      </c>
      <c r="H28" s="1850">
        <f t="shared" si="0"/>
        <v>474867.12</v>
      </c>
      <c r="I28" s="1851">
        <v>2</v>
      </c>
      <c r="J28" s="1852">
        <v>22612.720000000001</v>
      </c>
      <c r="K28" s="1853">
        <v>45225.440000000002</v>
      </c>
    </row>
    <row r="29" spans="1:11" ht="38.25">
      <c r="A29" s="1843" t="s">
        <v>7520</v>
      </c>
      <c r="B29" s="1844" t="s">
        <v>6810</v>
      </c>
      <c r="C29" s="1845" t="s">
        <v>6827</v>
      </c>
      <c r="D29" s="1855" t="s">
        <v>6828</v>
      </c>
      <c r="E29" s="1844" t="s">
        <v>6813</v>
      </c>
      <c r="F29" s="1848"/>
      <c r="G29" s="1849">
        <v>0</v>
      </c>
      <c r="H29" s="1850">
        <f t="shared" si="0"/>
        <v>0</v>
      </c>
      <c r="I29" s="1851">
        <v>1</v>
      </c>
      <c r="J29" s="1852">
        <v>22642.09</v>
      </c>
      <c r="K29" s="1853">
        <v>22642.09</v>
      </c>
    </row>
    <row r="30" spans="1:11" ht="12.75">
      <c r="A30" s="1856" t="s">
        <v>6829</v>
      </c>
      <c r="B30" s="1844" t="s">
        <v>6830</v>
      </c>
      <c r="C30" s="1845" t="s">
        <v>6831</v>
      </c>
      <c r="D30" s="1846" t="s">
        <v>6832</v>
      </c>
      <c r="E30" s="1844" t="s">
        <v>6800</v>
      </c>
      <c r="F30" s="1848">
        <v>40</v>
      </c>
      <c r="G30" s="1849">
        <v>9350</v>
      </c>
      <c r="H30" s="1850">
        <f t="shared" si="0"/>
        <v>374000</v>
      </c>
      <c r="I30" s="1851">
        <v>3</v>
      </c>
      <c r="J30" s="1852">
        <v>9460</v>
      </c>
      <c r="K30" s="1853">
        <v>28380</v>
      </c>
    </row>
    <row r="31" spans="1:11" ht="12.75">
      <c r="A31" s="1856" t="s">
        <v>6833</v>
      </c>
      <c r="B31" s="1844" t="s">
        <v>6834</v>
      </c>
      <c r="C31" s="1845" t="s">
        <v>6835</v>
      </c>
      <c r="D31" s="1846" t="s">
        <v>6819</v>
      </c>
      <c r="E31" s="1844" t="s">
        <v>6800</v>
      </c>
      <c r="F31" s="1848"/>
      <c r="G31" s="1849"/>
      <c r="H31" s="1850">
        <f t="shared" si="0"/>
        <v>0</v>
      </c>
      <c r="I31" s="1851"/>
      <c r="J31" s="1852"/>
      <c r="K31" s="1853">
        <v>0</v>
      </c>
    </row>
    <row r="32" spans="1:11" ht="38.25">
      <c r="A32" s="1843" t="s">
        <v>6836</v>
      </c>
      <c r="B32" s="1844" t="s">
        <v>6837</v>
      </c>
      <c r="C32" s="1845" t="s">
        <v>6838</v>
      </c>
      <c r="D32" s="1855" t="s">
        <v>6839</v>
      </c>
      <c r="E32" s="1844" t="s">
        <v>6800</v>
      </c>
      <c r="F32" s="1848">
        <v>11</v>
      </c>
      <c r="G32" s="1849">
        <v>2024</v>
      </c>
      <c r="H32" s="1850">
        <f t="shared" si="0"/>
        <v>22264</v>
      </c>
      <c r="I32" s="1851">
        <v>1</v>
      </c>
      <c r="J32" s="1852">
        <v>10648</v>
      </c>
      <c r="K32" s="1853">
        <v>10648</v>
      </c>
    </row>
    <row r="33" spans="1:11" ht="51">
      <c r="A33" s="1857" t="s">
        <v>6840</v>
      </c>
      <c r="B33" s="1844" t="s">
        <v>6837</v>
      </c>
      <c r="C33" s="1845" t="s">
        <v>6841</v>
      </c>
      <c r="D33" s="1854" t="s">
        <v>6842</v>
      </c>
      <c r="E33" s="1844" t="s">
        <v>6800</v>
      </c>
      <c r="F33" s="1848"/>
      <c r="G33" s="1849"/>
      <c r="H33" s="1850">
        <f t="shared" si="0"/>
        <v>0</v>
      </c>
      <c r="I33" s="1858"/>
      <c r="J33" s="1859"/>
      <c r="K33" s="1853">
        <v>0</v>
      </c>
    </row>
    <row r="34" spans="1:11" ht="12.75">
      <c r="A34" s="1856" t="s">
        <v>6843</v>
      </c>
      <c r="B34" s="1844" t="s">
        <v>6834</v>
      </c>
      <c r="C34" s="1845" t="s">
        <v>6844</v>
      </c>
      <c r="D34" s="1846" t="s">
        <v>6845</v>
      </c>
      <c r="E34" s="1844" t="s">
        <v>6800</v>
      </c>
      <c r="F34" s="1848">
        <v>105</v>
      </c>
      <c r="G34" s="1849">
        <v>648.79999999999995</v>
      </c>
      <c r="H34" s="1850">
        <f t="shared" si="0"/>
        <v>68124</v>
      </c>
      <c r="I34" s="1851">
        <v>117.69978999999999</v>
      </c>
      <c r="J34" s="1852">
        <v>646.41999999999996</v>
      </c>
      <c r="K34" s="1853">
        <v>76083.498251799989</v>
      </c>
    </row>
    <row r="35" spans="1:11" ht="12.75">
      <c r="A35" s="1856" t="s">
        <v>6846</v>
      </c>
      <c r="B35" s="1844" t="s">
        <v>6847</v>
      </c>
      <c r="C35" s="1845" t="s">
        <v>6848</v>
      </c>
      <c r="D35" s="1846" t="s">
        <v>6849</v>
      </c>
      <c r="E35" s="1844" t="s">
        <v>6793</v>
      </c>
      <c r="F35" s="1848">
        <v>23</v>
      </c>
      <c r="G35" s="1849">
        <v>31179.39</v>
      </c>
      <c r="H35" s="1850">
        <f t="shared" si="0"/>
        <v>717125.97</v>
      </c>
      <c r="I35" s="1851">
        <v>32</v>
      </c>
      <c r="J35" s="1852">
        <v>32546.36</v>
      </c>
      <c r="K35" s="1853">
        <v>1041483.52</v>
      </c>
    </row>
    <row r="36" spans="1:11" ht="12.75">
      <c r="A36" s="1856" t="s">
        <v>6846</v>
      </c>
      <c r="B36" s="1844" t="s">
        <v>6847</v>
      </c>
      <c r="C36" s="1845" t="s">
        <v>6848</v>
      </c>
      <c r="D36" s="1846" t="s">
        <v>6849</v>
      </c>
      <c r="E36" s="1844" t="s">
        <v>6793</v>
      </c>
      <c r="F36" s="1848"/>
      <c r="G36" s="1849">
        <v>0</v>
      </c>
      <c r="H36" s="1850">
        <f t="shared" si="0"/>
        <v>0</v>
      </c>
      <c r="I36" s="1851">
        <v>3</v>
      </c>
      <c r="J36" s="1852">
        <v>32738.34</v>
      </c>
      <c r="K36" s="1853">
        <v>98215.02</v>
      </c>
    </row>
    <row r="37" spans="1:11" ht="12.75">
      <c r="A37" s="1856" t="s">
        <v>6846</v>
      </c>
      <c r="B37" s="1844" t="s">
        <v>6847</v>
      </c>
      <c r="C37" s="1845" t="s">
        <v>6848</v>
      </c>
      <c r="D37" s="1846" t="s">
        <v>6849</v>
      </c>
      <c r="E37" s="1844" t="s">
        <v>6793</v>
      </c>
      <c r="F37" s="1848"/>
      <c r="G37" s="1849">
        <v>0</v>
      </c>
      <c r="H37" s="1850">
        <f t="shared" si="0"/>
        <v>0</v>
      </c>
      <c r="I37" s="1851">
        <v>2</v>
      </c>
      <c r="J37" s="1852">
        <v>33602.47</v>
      </c>
      <c r="K37" s="1853">
        <v>67204.94</v>
      </c>
    </row>
    <row r="38" spans="1:11" ht="12.75">
      <c r="A38" s="1856" t="s">
        <v>6846</v>
      </c>
      <c r="B38" s="1844" t="s">
        <v>6847</v>
      </c>
      <c r="C38" s="1845" t="s">
        <v>6848</v>
      </c>
      <c r="D38" s="1846" t="s">
        <v>6849</v>
      </c>
      <c r="E38" s="1844" t="s">
        <v>6793</v>
      </c>
      <c r="F38" s="1848"/>
      <c r="G38" s="1849">
        <v>0</v>
      </c>
      <c r="H38" s="1850">
        <f t="shared" si="0"/>
        <v>0</v>
      </c>
      <c r="I38" s="1860"/>
      <c r="J38" s="1861"/>
      <c r="K38" s="1853">
        <v>0</v>
      </c>
    </row>
    <row r="39" spans="1:11" ht="12.75">
      <c r="A39" s="1862" t="s">
        <v>7521</v>
      </c>
      <c r="B39" s="1844" t="s">
        <v>6820</v>
      </c>
      <c r="C39" s="1863" t="s">
        <v>7522</v>
      </c>
      <c r="D39" s="1864" t="s">
        <v>7523</v>
      </c>
      <c r="E39" s="1865" t="s">
        <v>6800</v>
      </c>
      <c r="F39" s="1866">
        <v>17</v>
      </c>
      <c r="G39" s="1867">
        <v>4147.4799999999996</v>
      </c>
      <c r="H39" s="1850">
        <f t="shared" si="0"/>
        <v>70507.159999999989</v>
      </c>
      <c r="I39" s="1868"/>
      <c r="J39" s="1869"/>
      <c r="K39" s="1870"/>
    </row>
    <row r="40" spans="1:11" ht="12.75">
      <c r="A40" s="1862" t="s">
        <v>7521</v>
      </c>
      <c r="B40" s="1844" t="s">
        <v>6820</v>
      </c>
      <c r="C40" s="1863" t="s">
        <v>7522</v>
      </c>
      <c r="D40" s="1864" t="s">
        <v>7523</v>
      </c>
      <c r="E40" s="1865" t="s">
        <v>6800</v>
      </c>
      <c r="F40" s="1871">
        <v>9</v>
      </c>
      <c r="G40" s="1867">
        <v>4157.22</v>
      </c>
      <c r="H40" s="1872">
        <f t="shared" si="0"/>
        <v>37414.980000000003</v>
      </c>
      <c r="I40" s="1868"/>
      <c r="J40" s="1869"/>
      <c r="K40" s="1870"/>
    </row>
    <row r="41" spans="1:11" ht="12.75">
      <c r="A41" s="1873" t="s">
        <v>7866</v>
      </c>
      <c r="B41" s="1874" t="s">
        <v>6810</v>
      </c>
      <c r="C41" s="1875" t="s">
        <v>7867</v>
      </c>
      <c r="D41" s="1876" t="s">
        <v>7868</v>
      </c>
      <c r="E41" s="1865" t="s">
        <v>6800</v>
      </c>
      <c r="F41" s="1866">
        <v>8</v>
      </c>
      <c r="G41" s="1867">
        <v>14098.34</v>
      </c>
      <c r="H41" s="1872">
        <f t="shared" si="0"/>
        <v>112786.72</v>
      </c>
      <c r="I41" s="1868"/>
      <c r="J41" s="1869"/>
      <c r="K41" s="1870"/>
    </row>
    <row r="42" spans="1:11" ht="12.75">
      <c r="A42" s="1873" t="s">
        <v>7869</v>
      </c>
      <c r="B42" s="1874" t="s">
        <v>6794</v>
      </c>
      <c r="C42" s="1875" t="s">
        <v>7870</v>
      </c>
      <c r="D42" s="1876" t="s">
        <v>7871</v>
      </c>
      <c r="E42" s="1877" t="s">
        <v>6793</v>
      </c>
      <c r="F42" s="1866">
        <v>10</v>
      </c>
      <c r="G42" s="1867">
        <v>5168.78</v>
      </c>
      <c r="H42" s="1872">
        <f t="shared" si="0"/>
        <v>51687.799999999996</v>
      </c>
      <c r="I42" s="1868"/>
      <c r="J42" s="1869"/>
      <c r="K42" s="1870"/>
    </row>
    <row r="43" spans="1:11" ht="26.25" thickBot="1">
      <c r="A43" s="1878" t="s">
        <v>6850</v>
      </c>
      <c r="B43" s="1879" t="s">
        <v>6851</v>
      </c>
      <c r="C43" s="1837"/>
      <c r="D43" s="1837"/>
      <c r="E43" s="1837"/>
      <c r="F43" s="1880"/>
      <c r="G43" s="1881"/>
      <c r="H43" s="1882">
        <f>SUM(H44:H111)</f>
        <v>151367985.74999997</v>
      </c>
      <c r="I43" s="1840"/>
      <c r="J43" s="1841"/>
      <c r="K43" s="1842">
        <v>82188000</v>
      </c>
    </row>
    <row r="44" spans="1:11" ht="25.5">
      <c r="A44" s="1843" t="s">
        <v>6852</v>
      </c>
      <c r="B44" s="1883" t="s">
        <v>6853</v>
      </c>
      <c r="C44" s="1884" t="s">
        <v>6854</v>
      </c>
      <c r="D44" s="1884" t="s">
        <v>6855</v>
      </c>
      <c r="E44" s="1844" t="s">
        <v>6856</v>
      </c>
      <c r="F44" s="1848"/>
      <c r="G44" s="1885">
        <v>0</v>
      </c>
      <c r="H44" s="1872">
        <f>F44*G44</f>
        <v>0</v>
      </c>
      <c r="I44" s="1886">
        <v>5</v>
      </c>
      <c r="J44" s="1852">
        <v>13220.4</v>
      </c>
      <c r="K44" s="1853">
        <v>66102</v>
      </c>
    </row>
    <row r="45" spans="1:11" ht="25.5">
      <c r="A45" s="1843" t="s">
        <v>6852</v>
      </c>
      <c r="B45" s="1883" t="s">
        <v>6853</v>
      </c>
      <c r="C45" s="1884" t="s">
        <v>6854</v>
      </c>
      <c r="D45" s="1884" t="s">
        <v>6855</v>
      </c>
      <c r="E45" s="1844" t="s">
        <v>6856</v>
      </c>
      <c r="F45" s="1848"/>
      <c r="G45" s="1885">
        <v>0</v>
      </c>
      <c r="H45" s="1872">
        <f t="shared" ref="H45:H111" si="1">F45*G45</f>
        <v>0</v>
      </c>
      <c r="I45" s="1886">
        <v>20</v>
      </c>
      <c r="J45" s="1852">
        <v>16018.86</v>
      </c>
      <c r="K45" s="1853">
        <v>320377.2</v>
      </c>
    </row>
    <row r="46" spans="1:11" ht="12.75">
      <c r="A46" s="1856" t="s">
        <v>6857</v>
      </c>
      <c r="B46" s="1883" t="s">
        <v>6858</v>
      </c>
      <c r="C46" s="1845" t="s">
        <v>6859</v>
      </c>
      <c r="D46" s="1887" t="s">
        <v>6860</v>
      </c>
      <c r="E46" s="1847" t="s">
        <v>6813</v>
      </c>
      <c r="F46" s="1848"/>
      <c r="G46" s="1885">
        <v>0</v>
      </c>
      <c r="H46" s="1872">
        <f t="shared" si="1"/>
        <v>0</v>
      </c>
      <c r="I46" s="1886"/>
      <c r="J46" s="1852"/>
      <c r="K46" s="1853">
        <v>0</v>
      </c>
    </row>
    <row r="47" spans="1:11" ht="12.75">
      <c r="A47" s="1856" t="s">
        <v>6861</v>
      </c>
      <c r="B47" s="1883" t="s">
        <v>6862</v>
      </c>
      <c r="C47" s="1845" t="s">
        <v>6859</v>
      </c>
      <c r="D47" s="1887" t="s">
        <v>6863</v>
      </c>
      <c r="E47" s="1847" t="s">
        <v>6800</v>
      </c>
      <c r="F47" s="1848">
        <v>340</v>
      </c>
      <c r="G47" s="1885">
        <v>1435.5</v>
      </c>
      <c r="H47" s="1872">
        <f t="shared" si="1"/>
        <v>488070</v>
      </c>
      <c r="I47" s="1886">
        <v>890</v>
      </c>
      <c r="J47" s="1852">
        <v>1435.5</v>
      </c>
      <c r="K47" s="1853">
        <v>1277595</v>
      </c>
    </row>
    <row r="48" spans="1:11" ht="12.75">
      <c r="A48" s="1856" t="s">
        <v>6861</v>
      </c>
      <c r="B48" s="1883" t="s">
        <v>6862</v>
      </c>
      <c r="C48" s="1845" t="s">
        <v>6859</v>
      </c>
      <c r="D48" s="1887" t="s">
        <v>6863</v>
      </c>
      <c r="E48" s="1847" t="s">
        <v>6800</v>
      </c>
      <c r="F48" s="1848">
        <v>547</v>
      </c>
      <c r="G48" s="1885">
        <v>1446.5</v>
      </c>
      <c r="H48" s="1872">
        <f t="shared" si="1"/>
        <v>791235.5</v>
      </c>
      <c r="I48" s="1886"/>
      <c r="J48" s="1852"/>
      <c r="K48" s="1853"/>
    </row>
    <row r="49" spans="1:11" ht="12.75">
      <c r="A49" s="1856" t="s">
        <v>6861</v>
      </c>
      <c r="B49" s="1883" t="s">
        <v>6862</v>
      </c>
      <c r="C49" s="1845" t="s">
        <v>6859</v>
      </c>
      <c r="D49" s="1887" t="s">
        <v>6863</v>
      </c>
      <c r="E49" s="1847" t="s">
        <v>6800</v>
      </c>
      <c r="F49" s="1848">
        <v>339</v>
      </c>
      <c r="G49" s="1885">
        <v>1464.1</v>
      </c>
      <c r="H49" s="1872">
        <f t="shared" si="1"/>
        <v>496329.89999999997</v>
      </c>
      <c r="I49" s="1886"/>
      <c r="J49" s="1852"/>
      <c r="K49" s="1853"/>
    </row>
    <row r="50" spans="1:11" ht="12.75">
      <c r="A50" s="1856" t="s">
        <v>6864</v>
      </c>
      <c r="B50" s="1883" t="s">
        <v>6865</v>
      </c>
      <c r="C50" s="1845" t="s">
        <v>6859</v>
      </c>
      <c r="D50" s="1887" t="s">
        <v>6866</v>
      </c>
      <c r="E50" s="1847" t="s">
        <v>6813</v>
      </c>
      <c r="F50" s="1848"/>
      <c r="G50" s="1885">
        <v>0</v>
      </c>
      <c r="H50" s="1872">
        <f t="shared" si="1"/>
        <v>0</v>
      </c>
      <c r="I50" s="1886">
        <v>166</v>
      </c>
      <c r="J50" s="1852">
        <v>2871</v>
      </c>
      <c r="K50" s="1853">
        <v>476586</v>
      </c>
    </row>
    <row r="51" spans="1:11" ht="12.75">
      <c r="A51" s="1843" t="s">
        <v>6867</v>
      </c>
      <c r="B51" s="1883" t="s">
        <v>6868</v>
      </c>
      <c r="C51" s="1845" t="s">
        <v>6869</v>
      </c>
      <c r="D51" s="1887" t="s">
        <v>6870</v>
      </c>
      <c r="E51" s="1847" t="s">
        <v>6800</v>
      </c>
      <c r="F51" s="1848"/>
      <c r="G51" s="1885">
        <v>0</v>
      </c>
      <c r="H51" s="1872">
        <f t="shared" si="1"/>
        <v>0</v>
      </c>
      <c r="I51" s="1886">
        <v>18</v>
      </c>
      <c r="J51" s="1852">
        <v>18460.07</v>
      </c>
      <c r="K51" s="1853">
        <v>332281.26</v>
      </c>
    </row>
    <row r="52" spans="1:11" ht="12.75">
      <c r="A52" s="1843" t="s">
        <v>6871</v>
      </c>
      <c r="B52" s="1883" t="s">
        <v>6872</v>
      </c>
      <c r="C52" s="1845" t="s">
        <v>6873</v>
      </c>
      <c r="D52" s="1887" t="s">
        <v>6874</v>
      </c>
      <c r="E52" s="1847" t="s">
        <v>6800</v>
      </c>
      <c r="F52" s="1848"/>
      <c r="G52" s="1885">
        <v>0</v>
      </c>
      <c r="H52" s="1872">
        <f t="shared" si="1"/>
        <v>0</v>
      </c>
      <c r="I52" s="1886">
        <v>371</v>
      </c>
      <c r="J52" s="1852">
        <v>4030.47</v>
      </c>
      <c r="K52" s="1853">
        <v>1495304.3699999999</v>
      </c>
    </row>
    <row r="53" spans="1:11" ht="12.75">
      <c r="A53" s="1888" t="s">
        <v>6875</v>
      </c>
      <c r="B53" s="1883" t="s">
        <v>6876</v>
      </c>
      <c r="C53" s="1845" t="s">
        <v>6877</v>
      </c>
      <c r="D53" s="1889" t="s">
        <v>6878</v>
      </c>
      <c r="E53" s="1844" t="s">
        <v>6800</v>
      </c>
      <c r="F53" s="1848">
        <v>434</v>
      </c>
      <c r="G53" s="1885">
        <v>911.84</v>
      </c>
      <c r="H53" s="1872">
        <f t="shared" si="1"/>
        <v>395738.56</v>
      </c>
      <c r="I53" s="1886">
        <v>411</v>
      </c>
      <c r="J53" s="1852">
        <v>911.85</v>
      </c>
      <c r="K53" s="1853">
        <v>374770.35000000003</v>
      </c>
    </row>
    <row r="54" spans="1:11" ht="12.75">
      <c r="A54" s="1888" t="s">
        <v>6875</v>
      </c>
      <c r="B54" s="1883" t="s">
        <v>6876</v>
      </c>
      <c r="C54" s="1845" t="s">
        <v>6877</v>
      </c>
      <c r="D54" s="1889" t="s">
        <v>6878</v>
      </c>
      <c r="E54" s="1844" t="s">
        <v>6800</v>
      </c>
      <c r="F54" s="1848">
        <v>158</v>
      </c>
      <c r="G54" s="1885">
        <v>912.23</v>
      </c>
      <c r="H54" s="1872">
        <f t="shared" si="1"/>
        <v>144132.34</v>
      </c>
      <c r="I54" s="1886">
        <v>41</v>
      </c>
      <c r="J54" s="1852">
        <v>914.21</v>
      </c>
      <c r="K54" s="1853">
        <v>37482.61</v>
      </c>
    </row>
    <row r="55" spans="1:11" ht="12.75">
      <c r="A55" s="1888" t="s">
        <v>6875</v>
      </c>
      <c r="B55" s="1883" t="s">
        <v>6876</v>
      </c>
      <c r="C55" s="1845" t="s">
        <v>6877</v>
      </c>
      <c r="D55" s="1889" t="s">
        <v>6878</v>
      </c>
      <c r="E55" s="1844" t="s">
        <v>6800</v>
      </c>
      <c r="F55" s="1848"/>
      <c r="G55" s="1885">
        <v>0</v>
      </c>
      <c r="H55" s="1872">
        <f t="shared" si="1"/>
        <v>0</v>
      </c>
      <c r="I55" s="1886">
        <v>26</v>
      </c>
      <c r="J55" s="1852">
        <v>914.21</v>
      </c>
      <c r="K55" s="1853">
        <v>23769.46</v>
      </c>
    </row>
    <row r="56" spans="1:11" ht="12.75">
      <c r="A56" s="1888" t="s">
        <v>7872</v>
      </c>
      <c r="B56" s="1883" t="s">
        <v>6858</v>
      </c>
      <c r="C56" s="1845" t="s">
        <v>6877</v>
      </c>
      <c r="D56" s="1889" t="s">
        <v>7873</v>
      </c>
      <c r="E56" s="1844" t="s">
        <v>6856</v>
      </c>
      <c r="F56" s="1848">
        <v>30</v>
      </c>
      <c r="G56" s="1885">
        <v>1824.69</v>
      </c>
      <c r="H56" s="1872">
        <f t="shared" si="1"/>
        <v>54740.700000000004</v>
      </c>
      <c r="I56" s="1886"/>
      <c r="J56" s="1852"/>
      <c r="K56" s="1853"/>
    </row>
    <row r="57" spans="1:11" ht="12.75">
      <c r="A57" s="1843" t="s">
        <v>6879</v>
      </c>
      <c r="B57" s="1883" t="s">
        <v>6880</v>
      </c>
      <c r="C57" s="1890" t="s">
        <v>6881</v>
      </c>
      <c r="D57" s="1889" t="s">
        <v>6882</v>
      </c>
      <c r="E57" s="1847" t="s">
        <v>6800</v>
      </c>
      <c r="F57" s="1848"/>
      <c r="G57" s="1885">
        <v>0</v>
      </c>
      <c r="H57" s="1872">
        <f t="shared" si="1"/>
        <v>0</v>
      </c>
      <c r="I57" s="1886">
        <v>678</v>
      </c>
      <c r="J57" s="1852">
        <v>4786.7</v>
      </c>
      <c r="K57" s="1853">
        <v>3245382.6</v>
      </c>
    </row>
    <row r="58" spans="1:11" ht="12.75">
      <c r="A58" s="1891" t="s">
        <v>6883</v>
      </c>
      <c r="B58" s="1883" t="s">
        <v>6884</v>
      </c>
      <c r="C58" s="1892" t="s">
        <v>6885</v>
      </c>
      <c r="D58" s="1893" t="s">
        <v>6886</v>
      </c>
      <c r="E58" s="1894" t="s">
        <v>6887</v>
      </c>
      <c r="F58" s="1848"/>
      <c r="G58" s="1885">
        <v>0</v>
      </c>
      <c r="H58" s="1872">
        <f t="shared" si="1"/>
        <v>0</v>
      </c>
      <c r="I58" s="1886">
        <v>6</v>
      </c>
      <c r="J58" s="1895">
        <v>175124.45</v>
      </c>
      <c r="K58" s="1853">
        <v>1050746.7000000002</v>
      </c>
    </row>
    <row r="59" spans="1:11" ht="12.75">
      <c r="A59" s="1891" t="s">
        <v>6883</v>
      </c>
      <c r="B59" s="1883" t="s">
        <v>6884</v>
      </c>
      <c r="C59" s="1892" t="s">
        <v>6885</v>
      </c>
      <c r="D59" s="1893" t="s">
        <v>6886</v>
      </c>
      <c r="E59" s="1894" t="s">
        <v>6887</v>
      </c>
      <c r="F59" s="1848"/>
      <c r="G59" s="1885">
        <v>0</v>
      </c>
      <c r="H59" s="1872">
        <f t="shared" si="1"/>
        <v>0</v>
      </c>
      <c r="I59" s="1886">
        <v>30</v>
      </c>
      <c r="J59" s="1895">
        <v>175124.46</v>
      </c>
      <c r="K59" s="1853">
        <v>5253733.8</v>
      </c>
    </row>
    <row r="60" spans="1:11" ht="12.75">
      <c r="A60" s="1891" t="s">
        <v>6883</v>
      </c>
      <c r="B60" s="1883" t="s">
        <v>6884</v>
      </c>
      <c r="C60" s="1892" t="s">
        <v>6885</v>
      </c>
      <c r="D60" s="1893" t="s">
        <v>6886</v>
      </c>
      <c r="E60" s="1894" t="s">
        <v>6887</v>
      </c>
      <c r="F60" s="1848"/>
      <c r="G60" s="1885">
        <v>0</v>
      </c>
      <c r="H60" s="1872">
        <f t="shared" si="1"/>
        <v>0</v>
      </c>
      <c r="I60" s="1886">
        <v>73</v>
      </c>
      <c r="J60" s="1895">
        <v>178333.98</v>
      </c>
      <c r="K60" s="1853">
        <v>13018380.540000001</v>
      </c>
    </row>
    <row r="61" spans="1:11" ht="12.75">
      <c r="A61" s="1891" t="s">
        <v>6883</v>
      </c>
      <c r="B61" s="1883" t="s">
        <v>6884</v>
      </c>
      <c r="C61" s="1892" t="s">
        <v>6885</v>
      </c>
      <c r="D61" s="1893" t="s">
        <v>6886</v>
      </c>
      <c r="E61" s="1894" t="s">
        <v>6887</v>
      </c>
      <c r="F61" s="1848"/>
      <c r="G61" s="1885">
        <v>0</v>
      </c>
      <c r="H61" s="1872">
        <f t="shared" si="1"/>
        <v>0</v>
      </c>
      <c r="I61" s="1886">
        <v>40</v>
      </c>
      <c r="J61" s="1895">
        <v>178853.94</v>
      </c>
      <c r="K61" s="1853">
        <v>7154157.5999999996</v>
      </c>
    </row>
    <row r="62" spans="1:11" ht="12.75">
      <c r="A62" s="1856" t="s">
        <v>6888</v>
      </c>
      <c r="B62" s="1883" t="s">
        <v>6889</v>
      </c>
      <c r="C62" s="1845" t="s">
        <v>6890</v>
      </c>
      <c r="D62" s="1889" t="s">
        <v>6891</v>
      </c>
      <c r="E62" s="1844" t="s">
        <v>6856</v>
      </c>
      <c r="F62" s="1848">
        <v>486</v>
      </c>
      <c r="G62" s="1885">
        <v>1309.22</v>
      </c>
      <c r="H62" s="1872">
        <f t="shared" si="1"/>
        <v>636280.92000000004</v>
      </c>
      <c r="I62" s="1886">
        <v>220</v>
      </c>
      <c r="J62" s="1852">
        <v>1309.22</v>
      </c>
      <c r="K62" s="1853">
        <v>288028.40000000002</v>
      </c>
    </row>
    <row r="63" spans="1:11" ht="12.75">
      <c r="A63" s="1856" t="s">
        <v>6888</v>
      </c>
      <c r="B63" s="1883" t="s">
        <v>6889</v>
      </c>
      <c r="C63" s="1845" t="s">
        <v>6890</v>
      </c>
      <c r="D63" s="1889" t="s">
        <v>6891</v>
      </c>
      <c r="E63" s="1844" t="s">
        <v>6856</v>
      </c>
      <c r="F63" s="1848"/>
      <c r="G63" s="1885">
        <v>0</v>
      </c>
      <c r="H63" s="1872">
        <f t="shared" si="1"/>
        <v>0</v>
      </c>
      <c r="I63" s="1886">
        <v>50</v>
      </c>
      <c r="J63" s="1852">
        <v>1314.17</v>
      </c>
      <c r="K63" s="1853">
        <v>65708.5</v>
      </c>
    </row>
    <row r="64" spans="1:11" ht="12.75">
      <c r="A64" s="1856" t="s">
        <v>6888</v>
      </c>
      <c r="B64" s="1883" t="s">
        <v>6889</v>
      </c>
      <c r="C64" s="1845" t="s">
        <v>6890</v>
      </c>
      <c r="D64" s="1889" t="s">
        <v>6891</v>
      </c>
      <c r="E64" s="1844" t="s">
        <v>6856</v>
      </c>
      <c r="F64" s="1848"/>
      <c r="G64" s="1885">
        <v>0</v>
      </c>
      <c r="H64" s="1872">
        <f t="shared" si="1"/>
        <v>0</v>
      </c>
      <c r="I64" s="1886">
        <v>60</v>
      </c>
      <c r="J64" s="1852">
        <v>1315.83</v>
      </c>
      <c r="K64" s="1853">
        <v>78949.799999999988</v>
      </c>
    </row>
    <row r="65" spans="1:11" ht="12.75">
      <c r="A65" s="1856" t="s">
        <v>6892</v>
      </c>
      <c r="B65" s="1883" t="s">
        <v>6876</v>
      </c>
      <c r="C65" s="1845" t="s">
        <v>6893</v>
      </c>
      <c r="D65" s="1887" t="s">
        <v>6894</v>
      </c>
      <c r="E65" s="1844" t="s">
        <v>6856</v>
      </c>
      <c r="F65" s="1848">
        <v>241</v>
      </c>
      <c r="G65" s="1885">
        <v>1160.5</v>
      </c>
      <c r="H65" s="1872">
        <f t="shared" si="1"/>
        <v>279680.5</v>
      </c>
      <c r="I65" s="1886">
        <v>379</v>
      </c>
      <c r="J65" s="1852">
        <v>1161.5999999999999</v>
      </c>
      <c r="K65" s="1853">
        <v>440246.39999999997</v>
      </c>
    </row>
    <row r="66" spans="1:11" ht="12.75">
      <c r="A66" s="1856" t="s">
        <v>6892</v>
      </c>
      <c r="B66" s="1883" t="s">
        <v>6876</v>
      </c>
      <c r="C66" s="1845" t="s">
        <v>6893</v>
      </c>
      <c r="D66" s="1887" t="s">
        <v>6894</v>
      </c>
      <c r="E66" s="1844" t="s">
        <v>6856</v>
      </c>
      <c r="F66" s="1848">
        <v>78</v>
      </c>
      <c r="G66" s="1885">
        <v>1161.5999999999999</v>
      </c>
      <c r="H66" s="1872">
        <f t="shared" si="1"/>
        <v>90604.799999999988</v>
      </c>
      <c r="I66" s="1886">
        <v>32</v>
      </c>
      <c r="J66" s="1852">
        <v>1183.5999999999999</v>
      </c>
      <c r="K66" s="1853">
        <v>37875.199999999997</v>
      </c>
    </row>
    <row r="67" spans="1:11" ht="12.75">
      <c r="A67" s="1891" t="s">
        <v>6895</v>
      </c>
      <c r="B67" s="1883" t="s">
        <v>6896</v>
      </c>
      <c r="C67" s="1892" t="s">
        <v>6897</v>
      </c>
      <c r="D67" s="1893" t="s">
        <v>6898</v>
      </c>
      <c r="E67" s="1894" t="s">
        <v>6856</v>
      </c>
      <c r="F67" s="1848"/>
      <c r="G67" s="1885">
        <v>0</v>
      </c>
      <c r="H67" s="1872">
        <f t="shared" si="1"/>
        <v>0</v>
      </c>
      <c r="I67" s="1886">
        <v>495</v>
      </c>
      <c r="J67" s="1895">
        <v>23569.31</v>
      </c>
      <c r="K67" s="1853">
        <v>11666785.200000001</v>
      </c>
    </row>
    <row r="68" spans="1:11" ht="12.75">
      <c r="A68" s="1891" t="s">
        <v>6899</v>
      </c>
      <c r="B68" s="1883" t="s">
        <v>6853</v>
      </c>
      <c r="C68" s="1896" t="s">
        <v>6900</v>
      </c>
      <c r="D68" s="1889" t="s">
        <v>6901</v>
      </c>
      <c r="E68" s="1844" t="s">
        <v>6856</v>
      </c>
      <c r="F68" s="1848"/>
      <c r="G68" s="1885">
        <v>0</v>
      </c>
      <c r="H68" s="1872">
        <f t="shared" si="1"/>
        <v>0</v>
      </c>
      <c r="I68" s="1886">
        <v>40</v>
      </c>
      <c r="J68" s="1852">
        <v>15871.45</v>
      </c>
      <c r="K68" s="1853">
        <v>634858</v>
      </c>
    </row>
    <row r="69" spans="1:11" ht="12.75">
      <c r="A69" s="1897" t="s">
        <v>6902</v>
      </c>
      <c r="B69" s="1883" t="s">
        <v>6896</v>
      </c>
      <c r="C69" s="1845" t="s">
        <v>6903</v>
      </c>
      <c r="D69" s="1889" t="s">
        <v>6904</v>
      </c>
      <c r="E69" s="1844" t="s">
        <v>6856</v>
      </c>
      <c r="F69" s="1848"/>
      <c r="G69" s="1885">
        <v>0</v>
      </c>
      <c r="H69" s="1872">
        <f t="shared" si="1"/>
        <v>0</v>
      </c>
      <c r="I69" s="1886">
        <v>5</v>
      </c>
      <c r="J69" s="1852">
        <v>15833.12</v>
      </c>
      <c r="K69" s="1853">
        <v>79165.600000000006</v>
      </c>
    </row>
    <row r="70" spans="1:11" ht="12.75">
      <c r="A70" s="1897" t="s">
        <v>6902</v>
      </c>
      <c r="B70" s="1883" t="s">
        <v>6896</v>
      </c>
      <c r="C70" s="1845" t="s">
        <v>6903</v>
      </c>
      <c r="D70" s="1889" t="s">
        <v>6904</v>
      </c>
      <c r="E70" s="1844" t="s">
        <v>6856</v>
      </c>
      <c r="F70" s="1848"/>
      <c r="G70" s="1885">
        <v>0</v>
      </c>
      <c r="H70" s="1872">
        <f t="shared" si="1"/>
        <v>0</v>
      </c>
      <c r="I70" s="1886">
        <v>10</v>
      </c>
      <c r="J70" s="1852">
        <v>15833.13</v>
      </c>
      <c r="K70" s="1853">
        <v>158331.29999999999</v>
      </c>
    </row>
    <row r="71" spans="1:11" ht="12.75">
      <c r="A71" s="1897" t="s">
        <v>6905</v>
      </c>
      <c r="B71" s="1883" t="s">
        <v>6906</v>
      </c>
      <c r="C71" s="1845" t="s">
        <v>6907</v>
      </c>
      <c r="D71" s="1889" t="s">
        <v>6908</v>
      </c>
      <c r="E71" s="1844" t="s">
        <v>6793</v>
      </c>
      <c r="F71" s="1848"/>
      <c r="G71" s="1885">
        <v>0</v>
      </c>
      <c r="H71" s="1872">
        <f t="shared" si="1"/>
        <v>0</v>
      </c>
      <c r="I71" s="1886">
        <v>430</v>
      </c>
      <c r="J71" s="1852">
        <v>7243.15</v>
      </c>
      <c r="K71" s="1853">
        <v>3114554.5</v>
      </c>
    </row>
    <row r="72" spans="1:11" ht="12.75">
      <c r="A72" s="1843" t="s">
        <v>6909</v>
      </c>
      <c r="B72" s="1883" t="s">
        <v>6910</v>
      </c>
      <c r="C72" s="1890" t="s">
        <v>6911</v>
      </c>
      <c r="D72" s="1887" t="s">
        <v>6912</v>
      </c>
      <c r="E72" s="1847" t="s">
        <v>6800</v>
      </c>
      <c r="F72" s="1848"/>
      <c r="G72" s="1885">
        <v>0</v>
      </c>
      <c r="H72" s="1872">
        <f t="shared" si="1"/>
        <v>0</v>
      </c>
      <c r="I72" s="1886">
        <v>1510</v>
      </c>
      <c r="J72" s="1852">
        <v>8037</v>
      </c>
      <c r="K72" s="1853">
        <v>12135870</v>
      </c>
    </row>
    <row r="73" spans="1:11" ht="12.75">
      <c r="A73" s="1856" t="s">
        <v>6913</v>
      </c>
      <c r="B73" s="1883" t="s">
        <v>6876</v>
      </c>
      <c r="C73" s="1845" t="s">
        <v>6914</v>
      </c>
      <c r="D73" s="1887" t="s">
        <v>6915</v>
      </c>
      <c r="E73" s="1847" t="s">
        <v>6813</v>
      </c>
      <c r="F73" s="1848">
        <v>669</v>
      </c>
      <c r="G73" s="1885">
        <v>1168.76</v>
      </c>
      <c r="H73" s="1872">
        <f t="shared" si="1"/>
        <v>781900.44</v>
      </c>
      <c r="I73" s="1886">
        <v>889</v>
      </c>
      <c r="J73" s="1852">
        <v>1168.75</v>
      </c>
      <c r="K73" s="1853">
        <v>1039018.75</v>
      </c>
    </row>
    <row r="74" spans="1:11" ht="25.5">
      <c r="A74" s="1843" t="s">
        <v>6916</v>
      </c>
      <c r="B74" s="1898" t="s">
        <v>6917</v>
      </c>
      <c r="C74" s="1892" t="s">
        <v>6918</v>
      </c>
      <c r="D74" s="1893" t="s">
        <v>6919</v>
      </c>
      <c r="E74" s="1894" t="s">
        <v>6856</v>
      </c>
      <c r="F74" s="1848">
        <v>17</v>
      </c>
      <c r="G74" s="1885">
        <v>0</v>
      </c>
      <c r="H74" s="1872">
        <f t="shared" si="1"/>
        <v>0</v>
      </c>
      <c r="I74" s="1886"/>
      <c r="J74" s="1895"/>
      <c r="K74" s="1853">
        <v>0</v>
      </c>
    </row>
    <row r="75" spans="1:11" ht="12.75">
      <c r="A75" s="1843" t="s">
        <v>6916</v>
      </c>
      <c r="B75" s="1883" t="s">
        <v>6920</v>
      </c>
      <c r="C75" s="1892" t="s">
        <v>6918</v>
      </c>
      <c r="D75" s="1893" t="s">
        <v>6919</v>
      </c>
      <c r="E75" s="1894" t="s">
        <v>6856</v>
      </c>
      <c r="F75" s="1848"/>
      <c r="G75" s="1885">
        <v>0</v>
      </c>
      <c r="H75" s="1872">
        <f t="shared" si="1"/>
        <v>0</v>
      </c>
      <c r="I75" s="1886">
        <v>137</v>
      </c>
      <c r="J75" s="1895">
        <v>44129.03</v>
      </c>
      <c r="K75" s="1853">
        <v>6045677.1099999994</v>
      </c>
    </row>
    <row r="76" spans="1:11" ht="12.75">
      <c r="A76" s="1843" t="s">
        <v>6916</v>
      </c>
      <c r="B76" s="1883" t="s">
        <v>6920</v>
      </c>
      <c r="C76" s="1892" t="s">
        <v>6918</v>
      </c>
      <c r="D76" s="1893" t="s">
        <v>6919</v>
      </c>
      <c r="E76" s="1894" t="s">
        <v>6856</v>
      </c>
      <c r="F76" s="1848"/>
      <c r="G76" s="1885">
        <v>0</v>
      </c>
      <c r="H76" s="1872">
        <f t="shared" si="1"/>
        <v>0</v>
      </c>
      <c r="I76" s="1886">
        <v>65</v>
      </c>
      <c r="J76" s="1895">
        <v>44271</v>
      </c>
      <c r="K76" s="1853">
        <v>2877615</v>
      </c>
    </row>
    <row r="77" spans="1:11" ht="12.75">
      <c r="A77" s="1843" t="s">
        <v>6916</v>
      </c>
      <c r="B77" s="1883" t="s">
        <v>6920</v>
      </c>
      <c r="C77" s="1892" t="s">
        <v>6918</v>
      </c>
      <c r="D77" s="1893" t="s">
        <v>6919</v>
      </c>
      <c r="E77" s="1894" t="s">
        <v>6856</v>
      </c>
      <c r="F77" s="1848"/>
      <c r="G77" s="1885">
        <v>0</v>
      </c>
      <c r="H77" s="1872">
        <f t="shared" si="1"/>
        <v>0</v>
      </c>
      <c r="I77" s="1886">
        <v>3</v>
      </c>
      <c r="J77" s="1895">
        <v>44368.61</v>
      </c>
      <c r="K77" s="1853">
        <v>133105.83000000002</v>
      </c>
    </row>
    <row r="78" spans="1:11" ht="12.75">
      <c r="A78" s="1843" t="s">
        <v>6921</v>
      </c>
      <c r="B78" s="1883" t="s">
        <v>6906</v>
      </c>
      <c r="C78" s="1892" t="s">
        <v>6922</v>
      </c>
      <c r="D78" s="1893" t="s">
        <v>6923</v>
      </c>
      <c r="E78" s="1894" t="s">
        <v>6887</v>
      </c>
      <c r="F78" s="1848"/>
      <c r="G78" s="1885">
        <v>0</v>
      </c>
      <c r="H78" s="1872">
        <f t="shared" si="1"/>
        <v>0</v>
      </c>
      <c r="I78" s="1886">
        <v>80</v>
      </c>
      <c r="J78" s="1895">
        <v>8724.3799999999992</v>
      </c>
      <c r="K78" s="1853">
        <v>697950.39999999991</v>
      </c>
    </row>
    <row r="79" spans="1:11" ht="12.75">
      <c r="A79" s="1843" t="s">
        <v>6924</v>
      </c>
      <c r="B79" s="1883" t="s">
        <v>6925</v>
      </c>
      <c r="C79" s="1890" t="s">
        <v>6926</v>
      </c>
      <c r="D79" s="1893" t="s">
        <v>6882</v>
      </c>
      <c r="E79" s="1847" t="s">
        <v>6800</v>
      </c>
      <c r="F79" s="1848"/>
      <c r="G79" s="1885">
        <v>0</v>
      </c>
      <c r="H79" s="1872">
        <f t="shared" si="1"/>
        <v>0</v>
      </c>
      <c r="I79" s="1886">
        <v>276</v>
      </c>
      <c r="J79" s="1895">
        <v>4667.74</v>
      </c>
      <c r="K79" s="1853">
        <v>1288296.24</v>
      </c>
    </row>
    <row r="80" spans="1:11" ht="12.75">
      <c r="A80" s="1891" t="s">
        <v>6927</v>
      </c>
      <c r="B80" s="1883" t="s">
        <v>6928</v>
      </c>
      <c r="C80" s="1896" t="s">
        <v>6929</v>
      </c>
      <c r="D80" s="1889" t="s">
        <v>6930</v>
      </c>
      <c r="E80" s="1844" t="s">
        <v>6856</v>
      </c>
      <c r="F80" s="1848"/>
      <c r="G80" s="1885">
        <v>0</v>
      </c>
      <c r="H80" s="1872">
        <f t="shared" si="1"/>
        <v>0</v>
      </c>
      <c r="I80" s="1886">
        <v>25</v>
      </c>
      <c r="J80" s="1852">
        <v>140784.6</v>
      </c>
      <c r="K80" s="1853">
        <v>3519615</v>
      </c>
    </row>
    <row r="81" spans="1:11" ht="12.75">
      <c r="A81" s="1891" t="s">
        <v>6927</v>
      </c>
      <c r="B81" s="1883" t="s">
        <v>6928</v>
      </c>
      <c r="C81" s="1896" t="s">
        <v>6929</v>
      </c>
      <c r="D81" s="1889" t="s">
        <v>6930</v>
      </c>
      <c r="E81" s="1844" t="s">
        <v>6856</v>
      </c>
      <c r="F81" s="1848"/>
      <c r="G81" s="1885">
        <v>0</v>
      </c>
      <c r="H81" s="1872">
        <f t="shared" si="1"/>
        <v>0</v>
      </c>
      <c r="I81" s="1886">
        <v>1</v>
      </c>
      <c r="J81" s="1852">
        <v>141095.01999999999</v>
      </c>
      <c r="K81" s="1853">
        <v>141095.01999999999</v>
      </c>
    </row>
    <row r="82" spans="1:11" ht="12.75">
      <c r="A82" s="1891" t="s">
        <v>6931</v>
      </c>
      <c r="B82" s="1883" t="s">
        <v>6928</v>
      </c>
      <c r="C82" s="1896" t="s">
        <v>6929</v>
      </c>
      <c r="D82" s="1889" t="s">
        <v>6930</v>
      </c>
      <c r="E82" s="1844" t="s">
        <v>6856</v>
      </c>
      <c r="F82" s="1848"/>
      <c r="G82" s="1885">
        <v>0</v>
      </c>
      <c r="H82" s="1872">
        <f t="shared" si="1"/>
        <v>0</v>
      </c>
      <c r="I82" s="1886">
        <v>1</v>
      </c>
      <c r="J82" s="1852">
        <v>87240.67</v>
      </c>
      <c r="K82" s="1853">
        <v>87240.67</v>
      </c>
    </row>
    <row r="83" spans="1:11" ht="12.75">
      <c r="A83" s="1899">
        <v>1014100</v>
      </c>
      <c r="B83" s="1883" t="s">
        <v>6932</v>
      </c>
      <c r="C83" s="1896" t="s">
        <v>6933</v>
      </c>
      <c r="D83" s="1887" t="s">
        <v>6934</v>
      </c>
      <c r="E83" s="1847" t="s">
        <v>6935</v>
      </c>
      <c r="F83" s="1848"/>
      <c r="G83" s="1885">
        <v>0</v>
      </c>
      <c r="H83" s="1872">
        <f t="shared" si="1"/>
        <v>0</v>
      </c>
      <c r="I83" s="1886">
        <v>211</v>
      </c>
      <c r="J83" s="1852">
        <v>1032.19</v>
      </c>
      <c r="K83" s="1853">
        <v>217792.09000000003</v>
      </c>
    </row>
    <row r="84" spans="1:11" ht="12.75">
      <c r="A84" s="1899">
        <v>1014100</v>
      </c>
      <c r="B84" s="1883" t="s">
        <v>6932</v>
      </c>
      <c r="C84" s="1896" t="s">
        <v>6933</v>
      </c>
      <c r="D84" s="1887" t="s">
        <v>6934</v>
      </c>
      <c r="E84" s="1847" t="s">
        <v>6935</v>
      </c>
      <c r="F84" s="1848"/>
      <c r="G84" s="1885">
        <v>0</v>
      </c>
      <c r="H84" s="1872">
        <f t="shared" si="1"/>
        <v>0</v>
      </c>
      <c r="I84" s="1886">
        <v>1719</v>
      </c>
      <c r="J84" s="1852">
        <v>1434.2</v>
      </c>
      <c r="K84" s="1853">
        <v>2465389.8000000003</v>
      </c>
    </row>
    <row r="85" spans="1:11" ht="12.75">
      <c r="A85" s="1899">
        <v>1014100</v>
      </c>
      <c r="B85" s="1883" t="s">
        <v>6932</v>
      </c>
      <c r="C85" s="1896" t="s">
        <v>6933</v>
      </c>
      <c r="D85" s="1887" t="s">
        <v>6934</v>
      </c>
      <c r="E85" s="1847" t="s">
        <v>6935</v>
      </c>
      <c r="F85" s="1848"/>
      <c r="G85" s="1885">
        <v>0</v>
      </c>
      <c r="H85" s="1872">
        <f t="shared" si="1"/>
        <v>0</v>
      </c>
      <c r="I85" s="1886">
        <v>110</v>
      </c>
      <c r="J85" s="1852">
        <v>1434.2</v>
      </c>
      <c r="K85" s="1853">
        <v>157762</v>
      </c>
    </row>
    <row r="86" spans="1:11" ht="12.75">
      <c r="A86" s="1899">
        <v>1014100</v>
      </c>
      <c r="B86" s="1883" t="s">
        <v>6932</v>
      </c>
      <c r="C86" s="1896" t="s">
        <v>6933</v>
      </c>
      <c r="D86" s="1887" t="s">
        <v>6934</v>
      </c>
      <c r="E86" s="1847" t="s">
        <v>6935</v>
      </c>
      <c r="F86" s="1848"/>
      <c r="G86" s="1885">
        <v>0</v>
      </c>
      <c r="H86" s="1872">
        <f t="shared" si="1"/>
        <v>0</v>
      </c>
      <c r="I86" s="1886">
        <v>480</v>
      </c>
      <c r="J86" s="1852">
        <v>1434.21</v>
      </c>
      <c r="K86" s="1853">
        <v>688420.8</v>
      </c>
    </row>
    <row r="87" spans="1:11" ht="12.75">
      <c r="A87" s="1843" t="s">
        <v>6936</v>
      </c>
      <c r="B87" s="1883" t="s">
        <v>6937</v>
      </c>
      <c r="C87" s="1845" t="s">
        <v>6938</v>
      </c>
      <c r="D87" s="1889" t="s">
        <v>6939</v>
      </c>
      <c r="E87" s="1844" t="s">
        <v>6793</v>
      </c>
      <c r="F87" s="1848"/>
      <c r="G87" s="1885">
        <v>0</v>
      </c>
      <c r="H87" s="1872">
        <f t="shared" si="1"/>
        <v>0</v>
      </c>
      <c r="I87" s="1886">
        <v>1</v>
      </c>
      <c r="J87" s="1852">
        <v>1978.9</v>
      </c>
      <c r="K87" s="1853">
        <v>1978.9</v>
      </c>
    </row>
    <row r="88" spans="1:11" ht="12.75">
      <c r="A88" s="1900" t="s">
        <v>7524</v>
      </c>
      <c r="B88" s="1901" t="s">
        <v>6853</v>
      </c>
      <c r="C88" s="1902" t="s">
        <v>7525</v>
      </c>
      <c r="D88" s="1903" t="s">
        <v>6855</v>
      </c>
      <c r="E88" s="1865" t="s">
        <v>6856</v>
      </c>
      <c r="F88" s="1848">
        <v>49</v>
      </c>
      <c r="G88" s="1885">
        <v>16018.86</v>
      </c>
      <c r="H88" s="1872">
        <f t="shared" si="1"/>
        <v>784924.14</v>
      </c>
      <c r="I88" s="1886"/>
      <c r="J88" s="1852"/>
      <c r="K88" s="1904"/>
    </row>
    <row r="89" spans="1:11" ht="12.75">
      <c r="A89" s="1900" t="s">
        <v>7524</v>
      </c>
      <c r="B89" s="1901" t="s">
        <v>6853</v>
      </c>
      <c r="C89" s="1902" t="s">
        <v>7525</v>
      </c>
      <c r="D89" s="1903" t="s">
        <v>6855</v>
      </c>
      <c r="E89" s="1865" t="s">
        <v>6856</v>
      </c>
      <c r="F89" s="1848">
        <v>20</v>
      </c>
      <c r="G89" s="1885">
        <v>17620.75</v>
      </c>
      <c r="H89" s="1872">
        <f t="shared" si="1"/>
        <v>352415</v>
      </c>
      <c r="I89" s="1886"/>
      <c r="J89" s="1852"/>
      <c r="K89" s="1904"/>
    </row>
    <row r="90" spans="1:11" ht="12.75">
      <c r="A90" s="1900" t="s">
        <v>7526</v>
      </c>
      <c r="B90" s="1901" t="s">
        <v>6868</v>
      </c>
      <c r="C90" s="1902" t="s">
        <v>6869</v>
      </c>
      <c r="D90" s="1903" t="s">
        <v>7527</v>
      </c>
      <c r="E90" s="1865" t="s">
        <v>6800</v>
      </c>
      <c r="F90" s="1848">
        <v>160</v>
      </c>
      <c r="G90" s="1885">
        <v>18460.07</v>
      </c>
      <c r="H90" s="1872">
        <f t="shared" si="1"/>
        <v>2953611.2</v>
      </c>
      <c r="I90" s="1886"/>
      <c r="J90" s="1852"/>
      <c r="K90" s="1904"/>
    </row>
    <row r="91" spans="1:11" ht="12.75">
      <c r="A91" s="1900" t="s">
        <v>7528</v>
      </c>
      <c r="B91" s="1901" t="s">
        <v>6872</v>
      </c>
      <c r="C91" s="1902" t="s">
        <v>6873</v>
      </c>
      <c r="D91" s="1864" t="s">
        <v>6874</v>
      </c>
      <c r="E91" s="1905" t="s">
        <v>6800</v>
      </c>
      <c r="F91" s="1848">
        <v>3690</v>
      </c>
      <c r="G91" s="1885">
        <v>4030.47</v>
      </c>
      <c r="H91" s="1872">
        <f t="shared" si="1"/>
        <v>14872434.299999999</v>
      </c>
      <c r="I91" s="1886"/>
      <c r="J91" s="1852"/>
      <c r="K91" s="1904"/>
    </row>
    <row r="92" spans="1:11" ht="12.75">
      <c r="A92" s="1900" t="s">
        <v>7529</v>
      </c>
      <c r="B92" s="1901" t="s">
        <v>6880</v>
      </c>
      <c r="C92" s="1906" t="s">
        <v>6881</v>
      </c>
      <c r="D92" s="1903" t="s">
        <v>6882</v>
      </c>
      <c r="E92" s="1905" t="s">
        <v>6800</v>
      </c>
      <c r="F92" s="1848">
        <v>2148</v>
      </c>
      <c r="G92" s="1885">
        <v>4786.6958333333332</v>
      </c>
      <c r="H92" s="1872">
        <f t="shared" si="1"/>
        <v>10281822.65</v>
      </c>
      <c r="I92" s="1886"/>
      <c r="J92" s="1852"/>
      <c r="K92" s="1904"/>
    </row>
    <row r="93" spans="1:11" ht="12.75">
      <c r="A93" s="1900" t="s">
        <v>7530</v>
      </c>
      <c r="B93" s="1901" t="s">
        <v>6884</v>
      </c>
      <c r="C93" s="1907" t="s">
        <v>6885</v>
      </c>
      <c r="D93" s="1908" t="s">
        <v>6886</v>
      </c>
      <c r="E93" s="1909" t="s">
        <v>6887</v>
      </c>
      <c r="F93" s="1848">
        <v>226</v>
      </c>
      <c r="G93" s="1885">
        <v>178333.98</v>
      </c>
      <c r="H93" s="1872">
        <f t="shared" si="1"/>
        <v>40303479.480000004</v>
      </c>
      <c r="I93" s="1886"/>
      <c r="J93" s="1852"/>
      <c r="K93" s="1904"/>
    </row>
    <row r="94" spans="1:11" ht="12.75">
      <c r="A94" s="1900" t="s">
        <v>7531</v>
      </c>
      <c r="B94" s="1901" t="s">
        <v>6896</v>
      </c>
      <c r="C94" s="1907" t="s">
        <v>6897</v>
      </c>
      <c r="D94" s="1908" t="s">
        <v>6898</v>
      </c>
      <c r="E94" s="1909" t="s">
        <v>6856</v>
      </c>
      <c r="F94" s="1848">
        <v>91</v>
      </c>
      <c r="G94" s="1885">
        <v>23569.31</v>
      </c>
      <c r="H94" s="1872">
        <f t="shared" si="1"/>
        <v>2144807.21</v>
      </c>
      <c r="I94" s="1886"/>
      <c r="J94" s="1852"/>
      <c r="K94" s="1904"/>
    </row>
    <row r="95" spans="1:11" ht="12.75">
      <c r="A95" s="1900" t="s">
        <v>7531</v>
      </c>
      <c r="B95" s="1901" t="s">
        <v>6896</v>
      </c>
      <c r="C95" s="1907" t="s">
        <v>6897</v>
      </c>
      <c r="D95" s="1908" t="s">
        <v>6898</v>
      </c>
      <c r="E95" s="1909" t="s">
        <v>6856</v>
      </c>
      <c r="F95" s="1848">
        <v>244</v>
      </c>
      <c r="G95" s="1885">
        <v>23569.32</v>
      </c>
      <c r="H95" s="1872">
        <f t="shared" si="1"/>
        <v>5750914.0800000001</v>
      </c>
      <c r="I95" s="1886"/>
      <c r="J95" s="1852"/>
      <c r="K95" s="1904"/>
    </row>
    <row r="96" spans="1:11" ht="12.75">
      <c r="A96" s="1900" t="s">
        <v>7874</v>
      </c>
      <c r="B96" s="1901" t="s">
        <v>7875</v>
      </c>
      <c r="C96" s="1907" t="s">
        <v>6897</v>
      </c>
      <c r="D96" s="1908" t="s">
        <v>7876</v>
      </c>
      <c r="E96" s="1909" t="s">
        <v>6856</v>
      </c>
      <c r="F96" s="1848">
        <v>23</v>
      </c>
      <c r="G96" s="1885">
        <v>47138.63</v>
      </c>
      <c r="H96" s="1872">
        <f t="shared" si="1"/>
        <v>1084188.49</v>
      </c>
      <c r="I96" s="1886"/>
      <c r="J96" s="1852"/>
      <c r="K96" s="1904"/>
    </row>
    <row r="97" spans="1:11" ht="12.75">
      <c r="A97" s="1900" t="s">
        <v>7532</v>
      </c>
      <c r="B97" s="1901" t="s">
        <v>6853</v>
      </c>
      <c r="C97" s="1910" t="s">
        <v>6900</v>
      </c>
      <c r="D97" s="1903" t="s">
        <v>6901</v>
      </c>
      <c r="E97" s="1865" t="s">
        <v>6856</v>
      </c>
      <c r="F97" s="1848">
        <v>56</v>
      </c>
      <c r="G97" s="1885">
        <v>15871.45</v>
      </c>
      <c r="H97" s="1872">
        <f t="shared" si="1"/>
        <v>888801.20000000007</v>
      </c>
      <c r="I97" s="1886"/>
      <c r="J97" s="1852"/>
      <c r="K97" s="1904"/>
    </row>
    <row r="98" spans="1:11" ht="12.75">
      <c r="A98" s="1900" t="s">
        <v>7877</v>
      </c>
      <c r="B98" s="1901" t="s">
        <v>6896</v>
      </c>
      <c r="C98" s="1902" t="s">
        <v>6903</v>
      </c>
      <c r="D98" s="1903" t="s">
        <v>7878</v>
      </c>
      <c r="E98" s="1865" t="s">
        <v>6856</v>
      </c>
      <c r="F98" s="1848">
        <v>1</v>
      </c>
      <c r="G98" s="1885">
        <v>15805.59</v>
      </c>
      <c r="H98" s="1872">
        <f t="shared" si="1"/>
        <v>15805.59</v>
      </c>
      <c r="I98" s="1886"/>
      <c r="J98" s="1852"/>
      <c r="K98" s="1904"/>
    </row>
    <row r="99" spans="1:11" ht="12.75">
      <c r="A99" s="1900" t="s">
        <v>7533</v>
      </c>
      <c r="B99" s="1901" t="s">
        <v>6896</v>
      </c>
      <c r="C99" s="1902" t="s">
        <v>6903</v>
      </c>
      <c r="D99" s="1903" t="s">
        <v>6904</v>
      </c>
      <c r="E99" s="1865" t="s">
        <v>6856</v>
      </c>
      <c r="F99" s="1848">
        <v>20</v>
      </c>
      <c r="G99" s="1885">
        <v>15805.59</v>
      </c>
      <c r="H99" s="1872">
        <f t="shared" si="1"/>
        <v>316111.8</v>
      </c>
      <c r="I99" s="1886"/>
      <c r="J99" s="1852"/>
      <c r="K99" s="1904"/>
    </row>
    <row r="100" spans="1:11" ht="12.75">
      <c r="A100" s="1900" t="s">
        <v>7533</v>
      </c>
      <c r="B100" s="1901" t="s">
        <v>6896</v>
      </c>
      <c r="C100" s="1902" t="s">
        <v>6903</v>
      </c>
      <c r="D100" s="1903" t="s">
        <v>6904</v>
      </c>
      <c r="E100" s="1865" t="s">
        <v>6856</v>
      </c>
      <c r="F100" s="1848">
        <v>5</v>
      </c>
      <c r="G100" s="1885">
        <v>15833.12</v>
      </c>
      <c r="H100" s="1872">
        <f t="shared" si="1"/>
        <v>79165.600000000006</v>
      </c>
      <c r="I100" s="1886"/>
      <c r="J100" s="1852"/>
      <c r="K100" s="1904"/>
    </row>
    <row r="101" spans="1:11" ht="12.75">
      <c r="A101" s="1900" t="s">
        <v>7534</v>
      </c>
      <c r="B101" s="1901" t="s">
        <v>6906</v>
      </c>
      <c r="C101" s="1902" t="s">
        <v>6907</v>
      </c>
      <c r="D101" s="1903" t="s">
        <v>6908</v>
      </c>
      <c r="E101" s="1865" t="s">
        <v>6793</v>
      </c>
      <c r="F101" s="1848">
        <v>440</v>
      </c>
      <c r="G101" s="1885">
        <v>7243.15</v>
      </c>
      <c r="H101" s="1872">
        <f t="shared" si="1"/>
        <v>3186986</v>
      </c>
      <c r="I101" s="1886"/>
      <c r="J101" s="1852"/>
      <c r="K101" s="1904"/>
    </row>
    <row r="102" spans="1:11" ht="12.75">
      <c r="A102" s="1900" t="s">
        <v>7534</v>
      </c>
      <c r="B102" s="1901" t="s">
        <v>6906</v>
      </c>
      <c r="C102" s="1902" t="s">
        <v>6907</v>
      </c>
      <c r="D102" s="1903" t="s">
        <v>6908</v>
      </c>
      <c r="E102" s="1865" t="s">
        <v>6793</v>
      </c>
      <c r="F102" s="1848">
        <v>493</v>
      </c>
      <c r="G102" s="1885">
        <v>7760.52</v>
      </c>
      <c r="H102" s="1872">
        <f t="shared" si="1"/>
        <v>3825936.3600000003</v>
      </c>
      <c r="I102" s="1886"/>
      <c r="J102" s="1852"/>
      <c r="K102" s="1904"/>
    </row>
    <row r="103" spans="1:11" ht="12.75">
      <c r="A103" s="1900" t="s">
        <v>7535</v>
      </c>
      <c r="B103" s="1901" t="s">
        <v>6910</v>
      </c>
      <c r="C103" s="1906" t="s">
        <v>6911</v>
      </c>
      <c r="D103" s="1864" t="s">
        <v>6912</v>
      </c>
      <c r="E103" s="1905" t="s">
        <v>6800</v>
      </c>
      <c r="F103" s="1848">
        <v>4752</v>
      </c>
      <c r="G103" s="1885">
        <v>8037.45</v>
      </c>
      <c r="H103" s="1872">
        <f t="shared" si="1"/>
        <v>38193962.399999999</v>
      </c>
      <c r="I103" s="1886"/>
      <c r="J103" s="1852"/>
      <c r="K103" s="1904"/>
    </row>
    <row r="104" spans="1:11" ht="12.75">
      <c r="A104" s="1911" t="s">
        <v>7537</v>
      </c>
      <c r="B104" s="1912" t="s">
        <v>6925</v>
      </c>
      <c r="C104" s="1912" t="s">
        <v>6926</v>
      </c>
      <c r="D104" s="1912" t="s">
        <v>6882</v>
      </c>
      <c r="E104" s="1911" t="s">
        <v>6800</v>
      </c>
      <c r="F104" s="1912">
        <v>564</v>
      </c>
      <c r="G104" s="1912">
        <v>4667.74</v>
      </c>
      <c r="H104" s="1872">
        <f t="shared" si="1"/>
        <v>2632605.36</v>
      </c>
      <c r="I104" s="1912"/>
      <c r="J104" s="1912"/>
      <c r="K104" s="1912"/>
    </row>
    <row r="105" spans="1:11" ht="20.25" customHeight="1">
      <c r="A105" s="1913" t="s">
        <v>7536</v>
      </c>
      <c r="B105" s="1914" t="s">
        <v>6917</v>
      </c>
      <c r="C105" s="1915" t="s">
        <v>6918</v>
      </c>
      <c r="D105" s="1916" t="s">
        <v>6919</v>
      </c>
      <c r="E105" s="1917" t="s">
        <v>6856</v>
      </c>
      <c r="F105" s="1880">
        <v>178</v>
      </c>
      <c r="G105" s="1918">
        <v>44040.78</v>
      </c>
      <c r="H105" s="1872">
        <f t="shared" si="1"/>
        <v>7839258.8399999999</v>
      </c>
      <c r="I105" s="1919"/>
      <c r="J105" s="1920"/>
      <c r="K105" s="1921"/>
    </row>
    <row r="106" spans="1:11" ht="20.25" customHeight="1">
      <c r="A106" s="1913" t="s">
        <v>7536</v>
      </c>
      <c r="B106" s="1914" t="s">
        <v>6917</v>
      </c>
      <c r="C106" s="1915" t="s">
        <v>6918</v>
      </c>
      <c r="D106" s="1916" t="s">
        <v>6919</v>
      </c>
      <c r="E106" s="1917" t="s">
        <v>6856</v>
      </c>
      <c r="F106" s="1880">
        <v>55</v>
      </c>
      <c r="G106" s="1918">
        <v>44129.03</v>
      </c>
      <c r="H106" s="1872">
        <f t="shared" si="1"/>
        <v>2427096.65</v>
      </c>
      <c r="I106" s="1919"/>
      <c r="J106" s="1920"/>
      <c r="K106" s="1921"/>
    </row>
    <row r="107" spans="1:11" ht="12.75">
      <c r="A107" s="1900" t="s">
        <v>7538</v>
      </c>
      <c r="B107" s="1901" t="s">
        <v>6928</v>
      </c>
      <c r="C107" s="1910" t="s">
        <v>6929</v>
      </c>
      <c r="D107" s="1903" t="s">
        <v>6930</v>
      </c>
      <c r="E107" s="1865" t="s">
        <v>6856</v>
      </c>
      <c r="F107" s="1848">
        <v>19</v>
      </c>
      <c r="G107" s="1885">
        <v>140784.6</v>
      </c>
      <c r="H107" s="1872">
        <f t="shared" si="1"/>
        <v>2674907.4</v>
      </c>
      <c r="I107" s="1886"/>
      <c r="J107" s="1852"/>
      <c r="K107" s="1904"/>
    </row>
    <row r="108" spans="1:11" ht="12.75">
      <c r="A108" s="1900" t="s">
        <v>7538</v>
      </c>
      <c r="B108" s="1901" t="s">
        <v>6928</v>
      </c>
      <c r="C108" s="1910" t="s">
        <v>6929</v>
      </c>
      <c r="D108" s="1903" t="s">
        <v>6930</v>
      </c>
      <c r="E108" s="1865" t="s">
        <v>6856</v>
      </c>
      <c r="F108" s="1848">
        <v>4</v>
      </c>
      <c r="G108" s="1885">
        <v>140812.82999999999</v>
      </c>
      <c r="H108" s="1872">
        <f t="shared" si="1"/>
        <v>563251.31999999995</v>
      </c>
      <c r="I108" s="1886"/>
      <c r="J108" s="1852"/>
      <c r="K108" s="1904"/>
    </row>
    <row r="109" spans="1:11" ht="12.75">
      <c r="A109" s="1900" t="s">
        <v>7539</v>
      </c>
      <c r="B109" s="1901" t="s">
        <v>6932</v>
      </c>
      <c r="C109" s="1910" t="s">
        <v>6933</v>
      </c>
      <c r="D109" s="1864" t="s">
        <v>6934</v>
      </c>
      <c r="E109" s="1905" t="s">
        <v>6935</v>
      </c>
      <c r="F109" s="1848">
        <v>4200</v>
      </c>
      <c r="G109" s="1885">
        <v>1434.2</v>
      </c>
      <c r="H109" s="1872">
        <f t="shared" si="1"/>
        <v>6023640</v>
      </c>
      <c r="I109" s="1886"/>
      <c r="J109" s="1852"/>
      <c r="K109" s="1904"/>
    </row>
    <row r="110" spans="1:11" ht="12.75">
      <c r="A110" s="1900" t="s">
        <v>7540</v>
      </c>
      <c r="B110" s="1901" t="s">
        <v>6937</v>
      </c>
      <c r="C110" s="1902" t="s">
        <v>6938</v>
      </c>
      <c r="D110" s="1903" t="s">
        <v>6939</v>
      </c>
      <c r="E110" s="1865" t="s">
        <v>6793</v>
      </c>
      <c r="F110" s="1848">
        <v>3</v>
      </c>
      <c r="G110" s="1885">
        <v>1727.42</v>
      </c>
      <c r="H110" s="1872">
        <f t="shared" si="1"/>
        <v>5182.26</v>
      </c>
      <c r="I110" s="1886"/>
      <c r="J110" s="1852"/>
      <c r="K110" s="1904"/>
    </row>
    <row r="111" spans="1:11" ht="12.75">
      <c r="A111" s="1900" t="s">
        <v>7540</v>
      </c>
      <c r="B111" s="1901" t="s">
        <v>6937</v>
      </c>
      <c r="C111" s="1902" t="s">
        <v>6938</v>
      </c>
      <c r="D111" s="1903" t="s">
        <v>6939</v>
      </c>
      <c r="E111" s="1865" t="s">
        <v>6793</v>
      </c>
      <c r="F111" s="1880">
        <v>2</v>
      </c>
      <c r="G111" s="1922">
        <v>3982.38</v>
      </c>
      <c r="H111" s="1872">
        <f t="shared" si="1"/>
        <v>7964.76</v>
      </c>
      <c r="I111" s="1886"/>
      <c r="J111" s="1852"/>
      <c r="K111" s="1904"/>
    </row>
    <row r="112" spans="1:11" ht="13.5" thickBot="1">
      <c r="A112" s="1923" t="s">
        <v>6940</v>
      </c>
      <c r="B112" s="1837"/>
      <c r="C112" s="1924"/>
      <c r="D112" s="1924"/>
      <c r="E112" s="1837"/>
      <c r="F112" s="1837"/>
      <c r="G112" s="1838"/>
      <c r="H112" s="1925"/>
      <c r="I112" s="1926"/>
      <c r="J112" s="1838"/>
      <c r="K112" s="1927">
        <v>0</v>
      </c>
    </row>
    <row r="113" spans="1:11" ht="12.75">
      <c r="A113" s="1928"/>
      <c r="B113" s="1860"/>
      <c r="C113" s="1929"/>
      <c r="D113" s="1929"/>
      <c r="E113" s="1860"/>
      <c r="F113" s="1860"/>
      <c r="G113" s="1860"/>
      <c r="H113" s="1930"/>
      <c r="I113" s="1860"/>
      <c r="J113" s="1861"/>
      <c r="K113" s="1931"/>
    </row>
    <row r="114" spans="1:11" ht="13.5" thickBot="1">
      <c r="A114" s="1932" t="s">
        <v>6941</v>
      </c>
      <c r="B114" s="1860"/>
      <c r="C114" s="1929"/>
      <c r="D114" s="1929"/>
      <c r="E114" s="1860"/>
      <c r="F114" s="1860"/>
      <c r="G114" s="1860"/>
      <c r="H114" s="1933"/>
      <c r="I114" s="1860"/>
      <c r="J114" s="1861"/>
      <c r="K114" s="1934">
        <v>44876000</v>
      </c>
    </row>
    <row r="115" spans="1:11" ht="13.5" thickBot="1">
      <c r="A115" s="1932" t="s">
        <v>6942</v>
      </c>
      <c r="B115" s="1935"/>
      <c r="C115" s="1846"/>
      <c r="D115" s="1846"/>
      <c r="E115" s="1935"/>
      <c r="F115" s="1935"/>
      <c r="G115" s="1936"/>
      <c r="H115" s="1937">
        <f>SUM(H117:H130)</f>
        <v>173089645.24613261</v>
      </c>
      <c r="I115" s="1938"/>
      <c r="J115" s="1939"/>
      <c r="K115" s="1940">
        <v>246681999.99999997</v>
      </c>
    </row>
    <row r="116" spans="1:11" ht="12.75">
      <c r="A116" s="1941"/>
      <c r="B116" s="2197" t="s">
        <v>6943</v>
      </c>
      <c r="C116" s="2198"/>
      <c r="D116" s="2198"/>
      <c r="E116" s="2199"/>
      <c r="F116" s="1935"/>
      <c r="G116" s="1936"/>
      <c r="H116" s="1942"/>
      <c r="I116" s="1938"/>
      <c r="J116" s="1939"/>
      <c r="K116" s="1943"/>
    </row>
    <row r="117" spans="1:11" ht="26.25" customHeight="1">
      <c r="A117" s="1944" t="s">
        <v>6944</v>
      </c>
      <c r="B117" s="2182" t="s">
        <v>6945</v>
      </c>
      <c r="C117" s="2183"/>
      <c r="D117" s="2183"/>
      <c r="E117" s="2184"/>
      <c r="F117" s="1945"/>
      <c r="G117" s="1945"/>
      <c r="H117" s="1946">
        <v>11734352.81015468</v>
      </c>
      <c r="I117" s="1947"/>
      <c r="J117" s="1948"/>
      <c r="K117" s="1949">
        <v>15013906.220000001</v>
      </c>
    </row>
    <row r="118" spans="1:11" ht="17.25" customHeight="1">
      <c r="A118" s="1944" t="s">
        <v>6946</v>
      </c>
      <c r="B118" s="2182" t="s">
        <v>6947</v>
      </c>
      <c r="C118" s="2183"/>
      <c r="D118" s="2183"/>
      <c r="E118" s="2184"/>
      <c r="F118" s="1945"/>
      <c r="G118" s="1945"/>
      <c r="H118" s="1950">
        <v>74825033.055678159</v>
      </c>
      <c r="I118" s="1947"/>
      <c r="J118" s="1948"/>
      <c r="K118" s="1951">
        <v>109972653.53</v>
      </c>
    </row>
    <row r="119" spans="1:11" ht="12.75">
      <c r="A119" s="1944" t="s">
        <v>6948</v>
      </c>
      <c r="B119" s="2182" t="s">
        <v>6949</v>
      </c>
      <c r="C119" s="2183"/>
      <c r="D119" s="2183"/>
      <c r="E119" s="2184"/>
      <c r="F119" s="1945"/>
      <c r="G119" s="1945"/>
      <c r="H119" s="1946">
        <v>4736850.7513762144</v>
      </c>
      <c r="I119" s="1947"/>
      <c r="J119" s="1948"/>
      <c r="K119" s="1951">
        <v>6974790.4400000004</v>
      </c>
    </row>
    <row r="120" spans="1:11" ht="12.75">
      <c r="A120" s="1944" t="s">
        <v>6950</v>
      </c>
      <c r="B120" s="2182" t="s">
        <v>6951</v>
      </c>
      <c r="C120" s="2183"/>
      <c r="D120" s="2183"/>
      <c r="E120" s="2184"/>
      <c r="F120" s="1945"/>
      <c r="G120" s="1945"/>
      <c r="H120" s="1946">
        <v>605905.52409984742</v>
      </c>
      <c r="I120" s="1947"/>
      <c r="J120" s="1948"/>
      <c r="K120" s="1951">
        <v>757519.97</v>
      </c>
    </row>
    <row r="121" spans="1:11" ht="12.75">
      <c r="A121" s="1944" t="s">
        <v>6952</v>
      </c>
      <c r="B121" s="2182" t="s">
        <v>6953</v>
      </c>
      <c r="C121" s="2183"/>
      <c r="D121" s="2183"/>
      <c r="E121" s="2184"/>
      <c r="F121" s="1945"/>
      <c r="G121" s="1945"/>
      <c r="H121" s="1946">
        <v>301550.69199999986</v>
      </c>
      <c r="I121" s="1947"/>
      <c r="J121" s="1948"/>
      <c r="K121" s="1951">
        <v>674201.49</v>
      </c>
    </row>
    <row r="122" spans="1:11" ht="12.75">
      <c r="A122" s="1944" t="s">
        <v>6954</v>
      </c>
      <c r="B122" s="2182" t="s">
        <v>6955</v>
      </c>
      <c r="C122" s="2183"/>
      <c r="D122" s="2183"/>
      <c r="E122" s="2184"/>
      <c r="F122" s="1945"/>
      <c r="G122" s="1945"/>
      <c r="H122" s="1946">
        <v>1635152.8247249911</v>
      </c>
      <c r="I122" s="1947"/>
      <c r="J122" s="1948"/>
      <c r="K122" s="1951">
        <v>2908507.77</v>
      </c>
    </row>
    <row r="123" spans="1:11" ht="12.75">
      <c r="A123" s="1944" t="s">
        <v>6956</v>
      </c>
      <c r="B123" s="2182" t="s">
        <v>6957</v>
      </c>
      <c r="C123" s="2183"/>
      <c r="D123" s="2183"/>
      <c r="E123" s="2184"/>
      <c r="F123" s="1945"/>
      <c r="G123" s="1945"/>
      <c r="H123" s="1946">
        <v>35678637.317291699</v>
      </c>
      <c r="I123" s="1947"/>
      <c r="J123" s="1948"/>
      <c r="K123" s="1951">
        <v>56427759.509999998</v>
      </c>
    </row>
    <row r="124" spans="1:11" ht="12.75">
      <c r="A124" s="1944" t="s">
        <v>6958</v>
      </c>
      <c r="B124" s="2182" t="s">
        <v>6959</v>
      </c>
      <c r="C124" s="2183"/>
      <c r="D124" s="2183"/>
      <c r="E124" s="2184"/>
      <c r="F124" s="1945"/>
      <c r="G124" s="1945"/>
      <c r="H124" s="1946">
        <v>408518.3399999995</v>
      </c>
      <c r="I124" s="1947"/>
      <c r="J124" s="1948"/>
      <c r="K124" s="1951">
        <v>489259.43</v>
      </c>
    </row>
    <row r="125" spans="1:11" ht="12.75">
      <c r="A125" s="1944" t="s">
        <v>6960</v>
      </c>
      <c r="B125" s="2182" t="s">
        <v>6961</v>
      </c>
      <c r="C125" s="2183"/>
      <c r="D125" s="2183"/>
      <c r="E125" s="2184"/>
      <c r="F125" s="1945"/>
      <c r="G125" s="1945"/>
      <c r="H125" s="1946">
        <v>2514731.7205326869</v>
      </c>
      <c r="I125" s="1947"/>
      <c r="J125" s="1948"/>
      <c r="K125" s="1951">
        <v>4213907.2300000004</v>
      </c>
    </row>
    <row r="126" spans="1:11" ht="12.75">
      <c r="A126" s="1944" t="s">
        <v>6962</v>
      </c>
      <c r="B126" s="2182" t="s">
        <v>6963</v>
      </c>
      <c r="C126" s="2183"/>
      <c r="D126" s="2183"/>
      <c r="E126" s="2184"/>
      <c r="F126" s="1945"/>
      <c r="G126" s="1945"/>
      <c r="H126" s="1946">
        <v>21104966.505485516</v>
      </c>
      <c r="I126" s="1947"/>
      <c r="J126" s="1948"/>
      <c r="K126" s="1952">
        <v>32655113.870000001</v>
      </c>
    </row>
    <row r="127" spans="1:11" ht="12.75">
      <c r="A127" s="1944" t="s">
        <v>6964</v>
      </c>
      <c r="B127" s="2182" t="s">
        <v>6965</v>
      </c>
      <c r="C127" s="2183"/>
      <c r="D127" s="2183"/>
      <c r="E127" s="2184"/>
      <c r="F127" s="1945"/>
      <c r="G127" s="1945"/>
      <c r="H127" s="1946">
        <v>49220.97699999957</v>
      </c>
      <c r="I127" s="1947"/>
      <c r="J127" s="1947"/>
      <c r="K127" s="1952">
        <v>77981</v>
      </c>
    </row>
    <row r="128" spans="1:11" ht="12.75">
      <c r="A128" s="1944" t="s">
        <v>6966</v>
      </c>
      <c r="B128" s="2182" t="s">
        <v>6967</v>
      </c>
      <c r="C128" s="2183"/>
      <c r="D128" s="2183"/>
      <c r="E128" s="2184"/>
      <c r="F128" s="1945"/>
      <c r="G128" s="1945"/>
      <c r="H128" s="1946">
        <v>557959.75776166422</v>
      </c>
      <c r="I128" s="1947"/>
      <c r="J128" s="1947"/>
      <c r="K128" s="1952">
        <v>684862.06</v>
      </c>
    </row>
    <row r="129" spans="1:11" ht="12.75">
      <c r="A129" s="1944" t="s">
        <v>6968</v>
      </c>
      <c r="B129" s="2182" t="s">
        <v>6969</v>
      </c>
      <c r="C129" s="2183"/>
      <c r="D129" s="2183"/>
      <c r="E129" s="2184"/>
      <c r="F129" s="1945"/>
      <c r="G129" s="1945"/>
      <c r="H129" s="1946">
        <v>16721.148000000001</v>
      </c>
      <c r="I129" s="1947"/>
      <c r="J129" s="1947"/>
      <c r="K129" s="1952">
        <v>23646.81</v>
      </c>
    </row>
    <row r="130" spans="1:11" ht="13.5" thickBot="1">
      <c r="A130" s="1953" t="s">
        <v>6970</v>
      </c>
      <c r="B130" s="2201" t="s">
        <v>6971</v>
      </c>
      <c r="C130" s="2202"/>
      <c r="D130" s="2202"/>
      <c r="E130" s="2203"/>
      <c r="F130" s="1954"/>
      <c r="G130" s="1954"/>
      <c r="H130" s="1955">
        <v>18920043.822027184</v>
      </c>
      <c r="I130" s="1956"/>
      <c r="J130" s="1956"/>
      <c r="K130" s="1957">
        <v>15807890.67</v>
      </c>
    </row>
    <row r="131" spans="1:11" ht="14.25" thickTop="1" thickBot="1">
      <c r="A131" s="1958" t="s">
        <v>1476</v>
      </c>
      <c r="B131" s="1959"/>
      <c r="C131" s="1959"/>
      <c r="D131" s="1959"/>
      <c r="E131" s="1959"/>
      <c r="F131" s="562"/>
      <c r="G131" s="563"/>
      <c r="H131" s="1960">
        <f>H115+H43+H8</f>
        <v>330518659.04613262</v>
      </c>
      <c r="I131" s="1961"/>
      <c r="J131" s="1962"/>
      <c r="K131" s="1963">
        <v>377864000.00085175</v>
      </c>
    </row>
    <row r="132" spans="1:11" ht="13.5" thickBot="1">
      <c r="A132" s="1964"/>
      <c r="B132" s="1965"/>
      <c r="C132" s="1965"/>
      <c r="D132" s="2200" t="s">
        <v>6972</v>
      </c>
      <c r="E132" s="2200"/>
      <c r="F132" s="2200"/>
      <c r="G132" s="2200"/>
      <c r="H132" s="1966">
        <v>5959781.2600000044</v>
      </c>
      <c r="I132" s="1965"/>
      <c r="J132" s="1965"/>
      <c r="K132" s="1967">
        <v>14200803.808695655</v>
      </c>
    </row>
  </sheetData>
  <mergeCells count="24">
    <mergeCell ref="D132:G132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F6:H6"/>
    <mergeCell ref="I6:K6"/>
    <mergeCell ref="B116:E116"/>
    <mergeCell ref="B117:E117"/>
    <mergeCell ref="B118:E118"/>
    <mergeCell ref="B119:E119"/>
    <mergeCell ref="C2:D2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scale="8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7E10-0041-4D67-9789-8574E1B81823}">
  <sheetPr>
    <tabColor theme="4" tint="0.59999389629810485"/>
  </sheetPr>
  <dimension ref="A1:M229"/>
  <sheetViews>
    <sheetView topLeftCell="A211" workbookViewId="0">
      <selection activeCell="C217" sqref="C217"/>
    </sheetView>
  </sheetViews>
  <sheetFormatPr defaultRowHeight="18" customHeight="1"/>
  <cols>
    <col min="1" max="1" width="7.5703125" customWidth="1"/>
    <col min="2" max="2" width="5.85546875" customWidth="1"/>
    <col min="3" max="3" width="31.42578125" customWidth="1"/>
    <col min="4" max="4" width="6.5703125" customWidth="1"/>
    <col min="5" max="5" width="9.7109375" style="893" customWidth="1"/>
    <col min="6" max="6" width="9.140625" style="1620"/>
    <col min="7" max="7" width="7.7109375" customWidth="1"/>
    <col min="8" max="8" width="10.140625" customWidth="1"/>
    <col min="9" max="9" width="8.28515625" customWidth="1"/>
    <col min="11" max="11" width="12.7109375" bestFit="1" customWidth="1"/>
    <col min="13" max="13" width="12.7109375" bestFit="1" customWidth="1"/>
  </cols>
  <sheetData>
    <row r="1" spans="1:9" ht="18" customHeight="1">
      <c r="A1" s="895"/>
      <c r="B1" s="896"/>
      <c r="C1" s="897" t="s">
        <v>0</v>
      </c>
      <c r="D1" s="898" t="s">
        <v>7694</v>
      </c>
      <c r="E1" s="899"/>
      <c r="F1" s="1616"/>
      <c r="G1" s="900"/>
      <c r="H1" s="564"/>
      <c r="I1" s="564"/>
    </row>
    <row r="2" spans="1:9" ht="18" customHeight="1">
      <c r="A2" s="895"/>
      <c r="B2" s="896"/>
      <c r="C2" s="897" t="s">
        <v>1</v>
      </c>
      <c r="D2" s="2213">
        <v>7044445</v>
      </c>
      <c r="E2" s="2214"/>
      <c r="F2" s="1616"/>
      <c r="G2" s="900"/>
      <c r="H2" s="564"/>
      <c r="I2" s="564"/>
    </row>
    <row r="3" spans="1:9" ht="18" customHeight="1">
      <c r="A3" s="895"/>
      <c r="B3" s="896"/>
      <c r="C3" s="897" t="s">
        <v>2</v>
      </c>
      <c r="D3" s="898" t="s">
        <v>7721</v>
      </c>
      <c r="E3" s="899"/>
      <c r="F3" s="1616"/>
      <c r="G3" s="900"/>
      <c r="H3" s="564"/>
      <c r="I3" s="564"/>
    </row>
    <row r="4" spans="1:9" ht="18" customHeight="1">
      <c r="A4" s="895"/>
      <c r="B4" s="896"/>
      <c r="C4" s="897" t="s">
        <v>7227</v>
      </c>
      <c r="D4" s="901" t="s">
        <v>3180</v>
      </c>
      <c r="E4" s="902"/>
      <c r="F4" s="902"/>
      <c r="G4" s="903"/>
      <c r="H4" s="564"/>
      <c r="I4" s="564"/>
    </row>
    <row r="5" spans="1:9" ht="18" customHeight="1">
      <c r="A5" s="565"/>
      <c r="B5" s="565"/>
      <c r="C5" s="565"/>
      <c r="D5" s="564"/>
      <c r="E5" s="566"/>
      <c r="F5" s="566"/>
      <c r="G5" s="567"/>
      <c r="H5" s="568" t="s">
        <v>6973</v>
      </c>
      <c r="I5" s="564"/>
    </row>
    <row r="6" spans="1:9" ht="18" customHeight="1">
      <c r="A6" s="1998" t="s">
        <v>7541</v>
      </c>
      <c r="B6" s="1994" t="s">
        <v>7542</v>
      </c>
      <c r="C6" s="1998" t="s">
        <v>6974</v>
      </c>
      <c r="D6" s="2179" t="s">
        <v>7719</v>
      </c>
      <c r="E6" s="2027"/>
      <c r="F6" s="2028"/>
      <c r="G6" s="2204" t="s">
        <v>1432</v>
      </c>
      <c r="H6" s="2205"/>
      <c r="I6" s="2206"/>
    </row>
    <row r="7" spans="1:9" ht="28.5" customHeight="1">
      <c r="A7" s="1998"/>
      <c r="B7" s="2215"/>
      <c r="C7" s="1998"/>
      <c r="D7" s="904" t="s">
        <v>6766</v>
      </c>
      <c r="E7" s="905" t="s">
        <v>6767</v>
      </c>
      <c r="F7" s="905" t="s">
        <v>6975</v>
      </c>
      <c r="G7" s="906" t="s">
        <v>6766</v>
      </c>
      <c r="H7" s="907" t="s">
        <v>6767</v>
      </c>
      <c r="I7" s="907" t="s">
        <v>6975</v>
      </c>
    </row>
    <row r="8" spans="1:9" ht="18" customHeight="1">
      <c r="A8" s="908" t="s">
        <v>6976</v>
      </c>
      <c r="B8" s="908"/>
      <c r="C8" s="909"/>
      <c r="D8" s="904"/>
      <c r="E8" s="910"/>
      <c r="F8" s="910"/>
      <c r="G8" s="911"/>
      <c r="H8" s="912"/>
      <c r="I8" s="912"/>
    </row>
    <row r="9" spans="1:9" ht="18" customHeight="1">
      <c r="A9" s="908"/>
      <c r="B9" s="908"/>
      <c r="C9" s="909"/>
      <c r="D9" s="904"/>
      <c r="E9" s="910"/>
      <c r="F9" s="910"/>
      <c r="G9" s="911"/>
      <c r="H9" s="912"/>
      <c r="I9" s="912"/>
    </row>
    <row r="10" spans="1:9" ht="18" customHeight="1">
      <c r="A10" s="2207" t="s">
        <v>6977</v>
      </c>
      <c r="B10" s="2208"/>
      <c r="C10" s="2209"/>
      <c r="D10" s="913"/>
      <c r="E10" s="914"/>
      <c r="F10" s="1617"/>
      <c r="G10" s="915"/>
      <c r="H10" s="916"/>
      <c r="I10" s="917"/>
    </row>
    <row r="11" spans="1:9" ht="18" customHeight="1">
      <c r="A11" s="1621" t="s">
        <v>6978</v>
      </c>
      <c r="B11" s="1621"/>
      <c r="C11" s="1622"/>
      <c r="D11" s="918"/>
      <c r="E11" s="914">
        <f>SUM(E12:E60)</f>
        <v>18874405</v>
      </c>
      <c r="F11" s="1618"/>
      <c r="G11" s="950"/>
      <c r="H11" s="919">
        <v>16887999.999374866</v>
      </c>
      <c r="I11" s="916"/>
    </row>
    <row r="12" spans="1:9" ht="18" customHeight="1">
      <c r="A12" s="925" t="s">
        <v>6979</v>
      </c>
      <c r="B12" s="925"/>
      <c r="C12" s="939" t="s">
        <v>6980</v>
      </c>
      <c r="D12" s="920"/>
      <c r="E12" s="923">
        <f>D12*F12</f>
        <v>0</v>
      </c>
      <c r="F12" s="923"/>
      <c r="G12" s="1623"/>
      <c r="H12" s="1624"/>
      <c r="I12" s="921"/>
    </row>
    <row r="13" spans="1:9" ht="18" customHeight="1">
      <c r="A13" s="925" t="s">
        <v>6981</v>
      </c>
      <c r="B13" s="925"/>
      <c r="C13" s="939" t="s">
        <v>6982</v>
      </c>
      <c r="D13" s="920"/>
      <c r="E13" s="923">
        <f t="shared" ref="E13:E60" si="0">D13*F13</f>
        <v>0</v>
      </c>
      <c r="F13" s="923"/>
      <c r="G13" s="1623"/>
      <c r="H13" s="1624"/>
      <c r="I13" s="921"/>
    </row>
    <row r="14" spans="1:9" ht="18" customHeight="1">
      <c r="A14" s="925" t="s">
        <v>6983</v>
      </c>
      <c r="B14" s="925"/>
      <c r="C14" s="939" t="s">
        <v>6984</v>
      </c>
      <c r="D14" s="920"/>
      <c r="E14" s="923">
        <f t="shared" si="0"/>
        <v>0</v>
      </c>
      <c r="F14" s="923"/>
      <c r="G14" s="1623"/>
      <c r="H14" s="1624"/>
      <c r="I14" s="921"/>
    </row>
    <row r="15" spans="1:9" ht="18" customHeight="1">
      <c r="A15" s="925" t="s">
        <v>6985</v>
      </c>
      <c r="B15" s="925"/>
      <c r="C15" s="939" t="s">
        <v>6986</v>
      </c>
      <c r="D15" s="920"/>
      <c r="E15" s="923">
        <f t="shared" si="0"/>
        <v>0</v>
      </c>
      <c r="F15" s="923"/>
      <c r="G15" s="1623"/>
      <c r="H15" s="1624"/>
      <c r="I15" s="921"/>
    </row>
    <row r="16" spans="1:9" ht="18" customHeight="1">
      <c r="A16" s="925" t="s">
        <v>6987</v>
      </c>
      <c r="B16" s="925"/>
      <c r="C16" s="939" t="s">
        <v>6988</v>
      </c>
      <c r="D16" s="920"/>
      <c r="E16" s="923">
        <f t="shared" si="0"/>
        <v>0</v>
      </c>
      <c r="F16" s="923"/>
      <c r="G16" s="1623"/>
      <c r="H16" s="1624"/>
      <c r="I16" s="921"/>
    </row>
    <row r="17" spans="1:9" ht="18" customHeight="1">
      <c r="A17" s="925" t="s">
        <v>6989</v>
      </c>
      <c r="B17" s="925"/>
      <c r="C17" s="939" t="s">
        <v>6990</v>
      </c>
      <c r="D17" s="920"/>
      <c r="E17" s="923">
        <f t="shared" si="0"/>
        <v>0</v>
      </c>
      <c r="F17" s="923"/>
      <c r="G17" s="1623"/>
      <c r="H17" s="1624"/>
      <c r="I17" s="921"/>
    </row>
    <row r="18" spans="1:9" ht="18" customHeight="1">
      <c r="A18" s="925" t="s">
        <v>6991</v>
      </c>
      <c r="B18" s="925"/>
      <c r="C18" s="939" t="s">
        <v>6992</v>
      </c>
      <c r="D18" s="920"/>
      <c r="E18" s="923">
        <f t="shared" si="0"/>
        <v>0</v>
      </c>
      <c r="F18" s="923"/>
      <c r="G18" s="1623"/>
      <c r="H18" s="1624"/>
      <c r="I18" s="921"/>
    </row>
    <row r="19" spans="1:9" ht="18" customHeight="1">
      <c r="A19" s="925" t="s">
        <v>6993</v>
      </c>
      <c r="B19" s="925"/>
      <c r="C19" s="939" t="s">
        <v>6994</v>
      </c>
      <c r="D19" s="920"/>
      <c r="E19" s="923">
        <f t="shared" si="0"/>
        <v>0</v>
      </c>
      <c r="F19" s="923"/>
      <c r="G19" s="1623"/>
      <c r="H19" s="1624"/>
      <c r="I19" s="921"/>
    </row>
    <row r="20" spans="1:9" ht="18" customHeight="1">
      <c r="A20" s="925" t="s">
        <v>6995</v>
      </c>
      <c r="B20" s="925"/>
      <c r="C20" s="939" t="s">
        <v>6996</v>
      </c>
      <c r="D20" s="920"/>
      <c r="E20" s="923">
        <f t="shared" si="0"/>
        <v>0</v>
      </c>
      <c r="F20" s="923"/>
      <c r="G20" s="1631">
        <v>50.118200000000002</v>
      </c>
      <c r="H20" s="1632">
        <v>1904900.692708197</v>
      </c>
      <c r="I20" s="921">
        <v>38008.16255787712</v>
      </c>
    </row>
    <row r="21" spans="1:9" ht="18" customHeight="1">
      <c r="A21" s="925" t="s">
        <v>6995</v>
      </c>
      <c r="B21" s="925"/>
      <c r="C21" s="939" t="s">
        <v>6996</v>
      </c>
      <c r="D21" s="920"/>
      <c r="E21" s="923">
        <f t="shared" si="0"/>
        <v>0</v>
      </c>
      <c r="F21" s="923"/>
      <c r="G21" s="1631">
        <v>1</v>
      </c>
      <c r="H21" s="1632">
        <v>38500</v>
      </c>
      <c r="I21" s="921">
        <v>38500</v>
      </c>
    </row>
    <row r="22" spans="1:9" ht="18" customHeight="1">
      <c r="A22" s="922" t="s">
        <v>6997</v>
      </c>
      <c r="B22" s="922"/>
      <c r="C22" s="925" t="s">
        <v>6996</v>
      </c>
      <c r="D22" s="920">
        <v>79</v>
      </c>
      <c r="E22" s="923">
        <f t="shared" si="0"/>
        <v>3002395</v>
      </c>
      <c r="F22" s="1619">
        <v>38005</v>
      </c>
      <c r="G22" s="1631">
        <v>48</v>
      </c>
      <c r="H22" s="1632">
        <v>1824240</v>
      </c>
      <c r="I22" s="921">
        <v>38005</v>
      </c>
    </row>
    <row r="23" spans="1:9" ht="18" customHeight="1">
      <c r="A23" s="925" t="s">
        <v>6998</v>
      </c>
      <c r="B23" s="925"/>
      <c r="C23" s="939" t="s">
        <v>6999</v>
      </c>
      <c r="D23" s="920"/>
      <c r="E23" s="923">
        <f t="shared" si="0"/>
        <v>0</v>
      </c>
      <c r="F23" s="923"/>
      <c r="G23" s="1631"/>
      <c r="H23" s="1632">
        <v>0</v>
      </c>
      <c r="I23" s="921"/>
    </row>
    <row r="24" spans="1:9" ht="18" customHeight="1">
      <c r="A24" s="924" t="s">
        <v>7000</v>
      </c>
      <c r="B24" s="924"/>
      <c r="C24" s="939" t="s">
        <v>7001</v>
      </c>
      <c r="D24" s="920">
        <v>29</v>
      </c>
      <c r="E24" s="923">
        <f t="shared" si="0"/>
        <v>1102145</v>
      </c>
      <c r="F24" s="923">
        <v>38005</v>
      </c>
      <c r="G24" s="1631">
        <v>21</v>
      </c>
      <c r="H24" s="1632">
        <v>798105</v>
      </c>
      <c r="I24" s="921">
        <v>38005</v>
      </c>
    </row>
    <row r="25" spans="1:9" ht="18" customHeight="1">
      <c r="A25" s="924" t="s">
        <v>7002</v>
      </c>
      <c r="B25" s="924"/>
      <c r="C25" s="939" t="s">
        <v>7003</v>
      </c>
      <c r="D25" s="920">
        <v>114</v>
      </c>
      <c r="E25" s="923">
        <f t="shared" si="0"/>
        <v>4332570</v>
      </c>
      <c r="F25" s="923">
        <v>38005</v>
      </c>
      <c r="G25" s="1631">
        <v>33</v>
      </c>
      <c r="H25" s="1632">
        <v>1254165</v>
      </c>
      <c r="I25" s="921">
        <v>38005</v>
      </c>
    </row>
    <row r="26" spans="1:9" ht="18" customHeight="1">
      <c r="A26" s="924" t="s">
        <v>7004</v>
      </c>
      <c r="B26" s="924"/>
      <c r="C26" s="939" t="s">
        <v>7005</v>
      </c>
      <c r="D26" s="920">
        <v>158</v>
      </c>
      <c r="E26" s="923">
        <f t="shared" si="0"/>
        <v>6004790</v>
      </c>
      <c r="F26" s="923">
        <v>38005</v>
      </c>
      <c r="G26" s="1631">
        <v>50</v>
      </c>
      <c r="H26" s="1632">
        <v>1900250</v>
      </c>
      <c r="I26" s="921">
        <v>38005</v>
      </c>
    </row>
    <row r="27" spans="1:9" ht="18" customHeight="1">
      <c r="A27" s="925" t="s">
        <v>7006</v>
      </c>
      <c r="B27" s="925"/>
      <c r="C27" s="939" t="s">
        <v>7005</v>
      </c>
      <c r="D27" s="920"/>
      <c r="E27" s="923">
        <f t="shared" si="0"/>
        <v>0</v>
      </c>
      <c r="F27" s="923"/>
      <c r="G27" s="1631">
        <v>46</v>
      </c>
      <c r="H27" s="1632">
        <v>1767747.34</v>
      </c>
      <c r="I27" s="921">
        <v>38429.29</v>
      </c>
    </row>
    <row r="28" spans="1:9" ht="18" customHeight="1">
      <c r="A28" s="924" t="s">
        <v>7007</v>
      </c>
      <c r="B28" s="924"/>
      <c r="C28" s="939" t="s">
        <v>7008</v>
      </c>
      <c r="D28" s="920">
        <v>19</v>
      </c>
      <c r="E28" s="923">
        <f t="shared" si="0"/>
        <v>722095</v>
      </c>
      <c r="F28" s="923">
        <v>38005</v>
      </c>
      <c r="G28" s="1631">
        <v>50</v>
      </c>
      <c r="H28" s="1632">
        <v>1900250</v>
      </c>
      <c r="I28" s="921">
        <v>38005</v>
      </c>
    </row>
    <row r="29" spans="1:9" ht="18" customHeight="1">
      <c r="A29" s="925" t="s">
        <v>7009</v>
      </c>
      <c r="B29" s="925"/>
      <c r="C29" s="939" t="s">
        <v>7010</v>
      </c>
      <c r="D29" s="920"/>
      <c r="E29" s="923">
        <f t="shared" si="0"/>
        <v>0</v>
      </c>
      <c r="F29" s="923"/>
      <c r="G29" s="1631"/>
      <c r="H29" s="1632"/>
      <c r="I29" s="921"/>
    </row>
    <row r="30" spans="1:9" ht="18" customHeight="1">
      <c r="A30" s="925" t="s">
        <v>7011</v>
      </c>
      <c r="B30" s="925"/>
      <c r="C30" s="939" t="s">
        <v>7012</v>
      </c>
      <c r="D30" s="920"/>
      <c r="E30" s="923">
        <f t="shared" si="0"/>
        <v>0</v>
      </c>
      <c r="F30" s="923"/>
      <c r="G30" s="1631"/>
      <c r="H30" s="1632"/>
      <c r="I30" s="921"/>
    </row>
    <row r="31" spans="1:9" ht="18" customHeight="1">
      <c r="A31" s="925" t="s">
        <v>7013</v>
      </c>
      <c r="B31" s="925"/>
      <c r="C31" s="939" t="s">
        <v>7014</v>
      </c>
      <c r="D31" s="920"/>
      <c r="E31" s="923">
        <f t="shared" si="0"/>
        <v>0</v>
      </c>
      <c r="F31" s="923"/>
      <c r="G31" s="1631"/>
      <c r="H31" s="1632"/>
      <c r="I31" s="921"/>
    </row>
    <row r="32" spans="1:9" ht="18" customHeight="1">
      <c r="A32" s="925" t="s">
        <v>7015</v>
      </c>
      <c r="B32" s="925"/>
      <c r="C32" s="939" t="s">
        <v>7016</v>
      </c>
      <c r="D32" s="920"/>
      <c r="E32" s="923">
        <f t="shared" si="0"/>
        <v>0</v>
      </c>
      <c r="F32" s="923"/>
      <c r="G32" s="1631"/>
      <c r="H32" s="1632"/>
      <c r="I32" s="921"/>
    </row>
    <row r="33" spans="1:9" ht="18" customHeight="1">
      <c r="A33" s="925" t="s">
        <v>7017</v>
      </c>
      <c r="B33" s="925"/>
      <c r="C33" s="939" t="s">
        <v>7018</v>
      </c>
      <c r="D33" s="920"/>
      <c r="E33" s="923">
        <f t="shared" si="0"/>
        <v>0</v>
      </c>
      <c r="F33" s="923"/>
      <c r="G33" s="1631"/>
      <c r="H33" s="1632"/>
      <c r="I33" s="921"/>
    </row>
    <row r="34" spans="1:9" ht="18" customHeight="1">
      <c r="A34" s="925" t="s">
        <v>7019</v>
      </c>
      <c r="B34" s="925"/>
      <c r="C34" s="939" t="s">
        <v>7020</v>
      </c>
      <c r="D34" s="920"/>
      <c r="E34" s="923">
        <f t="shared" si="0"/>
        <v>0</v>
      </c>
      <c r="F34" s="923"/>
      <c r="G34" s="1631"/>
      <c r="H34" s="1632"/>
      <c r="I34" s="921"/>
    </row>
    <row r="35" spans="1:9" ht="18" customHeight="1">
      <c r="A35" s="925" t="s">
        <v>7021</v>
      </c>
      <c r="B35" s="925"/>
      <c r="C35" s="939" t="s">
        <v>7022</v>
      </c>
      <c r="D35" s="920"/>
      <c r="E35" s="923">
        <f t="shared" si="0"/>
        <v>0</v>
      </c>
      <c r="F35" s="923"/>
      <c r="G35" s="1631"/>
      <c r="H35" s="1632"/>
      <c r="I35" s="921"/>
    </row>
    <row r="36" spans="1:9" ht="18" customHeight="1">
      <c r="A36" s="925" t="s">
        <v>7023</v>
      </c>
      <c r="B36" s="925"/>
      <c r="C36" s="939" t="s">
        <v>7024</v>
      </c>
      <c r="D36" s="920"/>
      <c r="E36" s="923">
        <f t="shared" si="0"/>
        <v>0</v>
      </c>
      <c r="F36" s="923"/>
      <c r="G36" s="1631"/>
      <c r="H36" s="1632"/>
      <c r="I36" s="921"/>
    </row>
    <row r="37" spans="1:9" ht="18" customHeight="1">
      <c r="A37" s="925" t="s">
        <v>7025</v>
      </c>
      <c r="B37" s="925"/>
      <c r="C37" s="939" t="s">
        <v>7008</v>
      </c>
      <c r="D37" s="920"/>
      <c r="E37" s="923">
        <f t="shared" si="0"/>
        <v>0</v>
      </c>
      <c r="F37" s="923"/>
      <c r="G37" s="1631">
        <v>24</v>
      </c>
      <c r="H37" s="1632">
        <v>918772.79999999993</v>
      </c>
      <c r="I37" s="921">
        <v>38282.199999999997</v>
      </c>
    </row>
    <row r="38" spans="1:9" ht="18" customHeight="1">
      <c r="A38" s="925" t="s">
        <v>6998</v>
      </c>
      <c r="B38" s="925"/>
      <c r="C38" s="939" t="s">
        <v>7026</v>
      </c>
      <c r="D38" s="920"/>
      <c r="E38" s="923">
        <f t="shared" si="0"/>
        <v>0</v>
      </c>
      <c r="F38" s="923"/>
      <c r="G38" s="1631">
        <v>10</v>
      </c>
      <c r="H38" s="1632">
        <v>380050</v>
      </c>
      <c r="I38" s="921">
        <v>38005</v>
      </c>
    </row>
    <row r="39" spans="1:9" ht="18" customHeight="1">
      <c r="A39" s="925" t="s">
        <v>7027</v>
      </c>
      <c r="B39" s="925"/>
      <c r="C39" s="939" t="s">
        <v>7028</v>
      </c>
      <c r="D39" s="920"/>
      <c r="E39" s="923">
        <f t="shared" si="0"/>
        <v>0</v>
      </c>
      <c r="F39" s="923"/>
      <c r="G39" s="1631"/>
      <c r="H39" s="1632"/>
      <c r="I39" s="921"/>
    </row>
    <row r="40" spans="1:9" ht="18" customHeight="1">
      <c r="A40" s="925" t="s">
        <v>7029</v>
      </c>
      <c r="B40" s="925"/>
      <c r="C40" s="939" t="s">
        <v>7030</v>
      </c>
      <c r="D40" s="920"/>
      <c r="E40" s="923">
        <f t="shared" si="0"/>
        <v>0</v>
      </c>
      <c r="F40" s="923"/>
      <c r="G40" s="1631"/>
      <c r="H40" s="1632"/>
      <c r="I40" s="921"/>
    </row>
    <row r="41" spans="1:9" ht="18" customHeight="1">
      <c r="A41" s="924" t="s">
        <v>7031</v>
      </c>
      <c r="B41" s="924"/>
      <c r="C41" s="939" t="s">
        <v>7032</v>
      </c>
      <c r="D41" s="920"/>
      <c r="E41" s="923">
        <f t="shared" si="0"/>
        <v>0</v>
      </c>
      <c r="F41" s="923"/>
      <c r="G41" s="1631"/>
      <c r="H41" s="1632"/>
      <c r="I41" s="921"/>
    </row>
    <row r="42" spans="1:9" ht="18" customHeight="1">
      <c r="A42" s="924" t="s">
        <v>7033</v>
      </c>
      <c r="B42" s="924"/>
      <c r="C42" s="939" t="s">
        <v>7001</v>
      </c>
      <c r="D42" s="920"/>
      <c r="E42" s="923">
        <f t="shared" si="0"/>
        <v>0</v>
      </c>
      <c r="F42" s="923"/>
      <c r="G42" s="1631"/>
      <c r="H42" s="1632"/>
      <c r="I42" s="921"/>
    </row>
    <row r="43" spans="1:9" ht="18" customHeight="1">
      <c r="A43" s="924" t="s">
        <v>7034</v>
      </c>
      <c r="B43" s="924"/>
      <c r="C43" s="939" t="s">
        <v>7032</v>
      </c>
      <c r="D43" s="920">
        <v>43</v>
      </c>
      <c r="E43" s="923">
        <f t="shared" si="0"/>
        <v>1634215</v>
      </c>
      <c r="F43" s="923">
        <v>38005</v>
      </c>
      <c r="G43" s="1631">
        <v>20</v>
      </c>
      <c r="H43" s="1632">
        <v>760100</v>
      </c>
      <c r="I43" s="921">
        <v>38005</v>
      </c>
    </row>
    <row r="44" spans="1:9" ht="18" customHeight="1">
      <c r="A44" s="924" t="s">
        <v>7035</v>
      </c>
      <c r="B44" s="924"/>
      <c r="C44" s="939" t="s">
        <v>7036</v>
      </c>
      <c r="D44" s="920">
        <v>49</v>
      </c>
      <c r="E44" s="923">
        <f t="shared" si="0"/>
        <v>1862245</v>
      </c>
      <c r="F44" s="923">
        <v>38005</v>
      </c>
      <c r="G44" s="1631">
        <v>30</v>
      </c>
      <c r="H44" s="1632">
        <v>1140150</v>
      </c>
      <c r="I44" s="921">
        <v>38005</v>
      </c>
    </row>
    <row r="45" spans="1:9" ht="18" customHeight="1">
      <c r="A45" s="925" t="s">
        <v>7037</v>
      </c>
      <c r="B45" s="925"/>
      <c r="C45" s="939" t="s">
        <v>7038</v>
      </c>
      <c r="D45" s="920"/>
      <c r="E45" s="923">
        <f t="shared" si="0"/>
        <v>0</v>
      </c>
      <c r="F45" s="923"/>
      <c r="G45" s="1631">
        <v>4</v>
      </c>
      <c r="H45" s="1632">
        <v>154000</v>
      </c>
      <c r="I45" s="921">
        <v>38500</v>
      </c>
    </row>
    <row r="46" spans="1:9" ht="18" customHeight="1">
      <c r="A46" s="925" t="s">
        <v>7039</v>
      </c>
      <c r="B46" s="925"/>
      <c r="C46" s="939" t="s">
        <v>7040</v>
      </c>
      <c r="D46" s="920"/>
      <c r="E46" s="923">
        <f t="shared" si="0"/>
        <v>0</v>
      </c>
      <c r="F46" s="923"/>
      <c r="G46" s="1631"/>
      <c r="H46" s="1632"/>
      <c r="I46" s="921"/>
    </row>
    <row r="47" spans="1:9" ht="18" customHeight="1">
      <c r="A47" s="925" t="s">
        <v>7041</v>
      </c>
      <c r="B47" s="925"/>
      <c r="C47" s="939" t="s">
        <v>7042</v>
      </c>
      <c r="D47" s="920"/>
      <c r="E47" s="923">
        <f t="shared" si="0"/>
        <v>0</v>
      </c>
      <c r="F47" s="923"/>
      <c r="G47" s="1631">
        <v>30</v>
      </c>
      <c r="H47" s="1632">
        <v>1140150</v>
      </c>
      <c r="I47" s="921">
        <v>38005</v>
      </c>
    </row>
    <row r="48" spans="1:9" ht="18" customHeight="1">
      <c r="A48" s="925" t="s">
        <v>7041</v>
      </c>
      <c r="B48" s="925"/>
      <c r="C48" s="939" t="s">
        <v>7042</v>
      </c>
      <c r="D48" s="920">
        <v>1</v>
      </c>
      <c r="E48" s="923">
        <f t="shared" si="0"/>
        <v>37950</v>
      </c>
      <c r="F48" s="1619">
        <v>37950</v>
      </c>
      <c r="G48" s="1631">
        <v>2</v>
      </c>
      <c r="H48" s="1632">
        <v>75900</v>
      </c>
      <c r="I48" s="921">
        <v>37950</v>
      </c>
    </row>
    <row r="49" spans="1:9" ht="18" customHeight="1">
      <c r="A49" s="925" t="s">
        <v>7043</v>
      </c>
      <c r="B49" s="925"/>
      <c r="C49" s="939" t="s">
        <v>7044</v>
      </c>
      <c r="D49" s="920"/>
      <c r="E49" s="923">
        <f t="shared" si="0"/>
        <v>0</v>
      </c>
      <c r="F49" s="923"/>
      <c r="G49" s="1631">
        <v>5</v>
      </c>
      <c r="H49" s="1632">
        <v>30552.5</v>
      </c>
      <c r="I49" s="921">
        <v>6110.5</v>
      </c>
    </row>
    <row r="50" spans="1:9" ht="18" customHeight="1">
      <c r="A50" s="925" t="s">
        <v>7045</v>
      </c>
      <c r="B50" s="925"/>
      <c r="C50" s="939" t="s">
        <v>7003</v>
      </c>
      <c r="D50" s="920"/>
      <c r="E50" s="923">
        <f t="shared" si="0"/>
        <v>0</v>
      </c>
      <c r="F50" s="923"/>
      <c r="G50" s="1631">
        <v>9</v>
      </c>
      <c r="H50" s="1632">
        <v>346500</v>
      </c>
      <c r="I50" s="921">
        <v>38500</v>
      </c>
    </row>
    <row r="51" spans="1:9" ht="18" customHeight="1">
      <c r="A51" s="925" t="s">
        <v>7046</v>
      </c>
      <c r="B51" s="925"/>
      <c r="C51" s="939" t="s">
        <v>7047</v>
      </c>
      <c r="D51" s="920"/>
      <c r="E51" s="923">
        <f t="shared" si="0"/>
        <v>0</v>
      </c>
      <c r="F51" s="923"/>
      <c r="G51" s="1631">
        <v>3</v>
      </c>
      <c r="H51" s="1632">
        <v>264000</v>
      </c>
      <c r="I51" s="921">
        <v>88000</v>
      </c>
    </row>
    <row r="52" spans="1:9" ht="18" customHeight="1">
      <c r="A52" s="925" t="s">
        <v>7048</v>
      </c>
      <c r="B52" s="925"/>
      <c r="C52" s="925" t="s">
        <v>7032</v>
      </c>
      <c r="D52" s="920"/>
      <c r="E52" s="923">
        <f t="shared" si="0"/>
        <v>0</v>
      </c>
      <c r="F52" s="923"/>
      <c r="G52" s="1631">
        <v>1</v>
      </c>
      <c r="H52" s="1632">
        <v>264000</v>
      </c>
      <c r="I52" s="921">
        <v>264000</v>
      </c>
    </row>
    <row r="53" spans="1:9" ht="18" customHeight="1">
      <c r="A53" s="925" t="s">
        <v>7049</v>
      </c>
      <c r="B53" s="925"/>
      <c r="C53" s="925" t="s">
        <v>7001</v>
      </c>
      <c r="D53" s="926"/>
      <c r="E53" s="923">
        <f t="shared" si="0"/>
        <v>0</v>
      </c>
      <c r="F53" s="569"/>
      <c r="G53" s="1631">
        <v>2</v>
      </c>
      <c r="H53" s="1632">
        <v>25666.666666666668</v>
      </c>
      <c r="I53" s="921">
        <v>12833.333333333334</v>
      </c>
    </row>
    <row r="54" spans="1:9" ht="18" customHeight="1">
      <c r="A54" s="927" t="s">
        <v>7543</v>
      </c>
      <c r="B54" s="928"/>
      <c r="C54" s="927" t="s">
        <v>7047</v>
      </c>
      <c r="D54" s="920">
        <v>2</v>
      </c>
      <c r="E54" s="923">
        <f t="shared" si="0"/>
        <v>176000</v>
      </c>
      <c r="F54" s="923">
        <v>88000</v>
      </c>
      <c r="G54" s="1633"/>
      <c r="H54" s="929"/>
      <c r="I54" s="921"/>
    </row>
    <row r="55" spans="1:9" ht="18" customHeight="1">
      <c r="A55" s="928" t="s">
        <v>7050</v>
      </c>
      <c r="B55" s="928"/>
      <c r="C55" s="1625"/>
      <c r="D55" s="904"/>
      <c r="E55" s="923">
        <f t="shared" si="0"/>
        <v>0</v>
      </c>
      <c r="F55" s="910"/>
      <c r="G55" s="912"/>
      <c r="H55" s="912"/>
      <c r="I55" s="912"/>
    </row>
    <row r="56" spans="1:9" ht="18" customHeight="1">
      <c r="A56" s="928" t="s">
        <v>7051</v>
      </c>
      <c r="B56" s="928"/>
      <c r="C56" s="1625"/>
      <c r="D56" s="904"/>
      <c r="E56" s="923">
        <f t="shared" si="0"/>
        <v>0</v>
      </c>
      <c r="F56" s="910"/>
      <c r="G56" s="912"/>
      <c r="H56" s="912"/>
      <c r="I56" s="912"/>
    </row>
    <row r="57" spans="1:9" ht="18" customHeight="1">
      <c r="A57" s="928" t="s">
        <v>7052</v>
      </c>
      <c r="B57" s="928"/>
      <c r="C57" s="1625"/>
      <c r="D57" s="904"/>
      <c r="E57" s="923">
        <f t="shared" si="0"/>
        <v>0</v>
      </c>
      <c r="F57" s="910"/>
      <c r="G57" s="912"/>
      <c r="H57" s="912"/>
      <c r="I57" s="912"/>
    </row>
    <row r="58" spans="1:9" ht="18" customHeight="1">
      <c r="A58" s="924" t="s">
        <v>7053</v>
      </c>
      <c r="B58" s="924"/>
      <c r="C58" s="928"/>
      <c r="D58" s="904"/>
      <c r="E58" s="923">
        <f t="shared" si="0"/>
        <v>0</v>
      </c>
      <c r="F58" s="910"/>
      <c r="G58" s="912"/>
      <c r="H58" s="912"/>
      <c r="I58" s="912"/>
    </row>
    <row r="59" spans="1:9" ht="18" customHeight="1">
      <c r="A59" s="924" t="s">
        <v>7054</v>
      </c>
      <c r="B59" s="924"/>
      <c r="C59" s="928"/>
      <c r="D59" s="904"/>
      <c r="E59" s="923">
        <f t="shared" si="0"/>
        <v>0</v>
      </c>
      <c r="F59" s="910"/>
      <c r="G59" s="912"/>
      <c r="H59" s="912"/>
      <c r="I59" s="930"/>
    </row>
    <row r="60" spans="1:9" ht="18" customHeight="1">
      <c r="A60" s="924" t="s">
        <v>7055</v>
      </c>
      <c r="B60" s="924"/>
      <c r="C60" s="928"/>
      <c r="D60" s="904"/>
      <c r="E60" s="923">
        <f t="shared" si="0"/>
        <v>0</v>
      </c>
      <c r="F60" s="910"/>
      <c r="G60" s="912"/>
      <c r="H60" s="912"/>
      <c r="I60" s="912"/>
    </row>
    <row r="61" spans="1:9" ht="18" customHeight="1">
      <c r="A61" s="2210" t="s">
        <v>7056</v>
      </c>
      <c r="B61" s="2211"/>
      <c r="C61" s="2212"/>
      <c r="D61" s="913"/>
      <c r="E61" s="914">
        <f>E62+E193+E204</f>
        <v>13167042.807500001</v>
      </c>
      <c r="F61" s="931"/>
      <c r="G61" s="917"/>
      <c r="H61" s="916">
        <v>8967999.9991336949</v>
      </c>
      <c r="I61" s="917"/>
    </row>
    <row r="62" spans="1:9" ht="18" customHeight="1">
      <c r="A62" s="1621" t="s">
        <v>7057</v>
      </c>
      <c r="B62" s="1621"/>
      <c r="C62" s="1626"/>
      <c r="D62" s="913"/>
      <c r="E62" s="914">
        <f>SUM(E63:E192)</f>
        <v>10537602.807500001</v>
      </c>
      <c r="F62" s="932"/>
      <c r="G62" s="933"/>
      <c r="H62" s="916">
        <v>6978748.8791336948</v>
      </c>
      <c r="I62" s="933"/>
    </row>
    <row r="63" spans="1:9" ht="18" customHeight="1">
      <c r="A63" s="925" t="s">
        <v>7544</v>
      </c>
      <c r="B63" s="927" t="s">
        <v>7545</v>
      </c>
      <c r="C63" s="925" t="s">
        <v>7058</v>
      </c>
      <c r="D63" s="927">
        <v>285</v>
      </c>
      <c r="E63" s="923">
        <f t="shared" ref="E63:E130" si="1">D63*F63</f>
        <v>78375</v>
      </c>
      <c r="F63" s="1619">
        <v>275</v>
      </c>
      <c r="G63" s="1634">
        <v>319</v>
      </c>
      <c r="H63" s="935">
        <v>79826.877987835629</v>
      </c>
      <c r="I63" s="936">
        <v>250.24099682707094</v>
      </c>
    </row>
    <row r="64" spans="1:9" ht="18" customHeight="1">
      <c r="A64" s="925" t="s">
        <v>7544</v>
      </c>
      <c r="B64" s="927" t="s">
        <v>7545</v>
      </c>
      <c r="C64" s="925" t="s">
        <v>7058</v>
      </c>
      <c r="D64" s="927">
        <v>49</v>
      </c>
      <c r="E64" s="923">
        <f t="shared" si="1"/>
        <v>13475.49</v>
      </c>
      <c r="F64" s="1619">
        <v>275.01</v>
      </c>
      <c r="G64" s="1634">
        <v>99</v>
      </c>
      <c r="H64" s="935">
        <v>30583.079999999962</v>
      </c>
      <c r="I64" s="936">
        <v>308.91999999999962</v>
      </c>
    </row>
    <row r="65" spans="1:9" ht="18" customHeight="1">
      <c r="A65" s="925" t="s">
        <v>7544</v>
      </c>
      <c r="B65" s="927" t="s">
        <v>7545</v>
      </c>
      <c r="C65" s="925" t="s">
        <v>7058</v>
      </c>
      <c r="D65" s="927">
        <v>106</v>
      </c>
      <c r="E65" s="923">
        <f t="shared" si="1"/>
        <v>29152.12</v>
      </c>
      <c r="F65" s="1619">
        <v>275.02</v>
      </c>
      <c r="G65" s="1634">
        <v>111</v>
      </c>
      <c r="H65" s="935">
        <v>34696.380000000063</v>
      </c>
      <c r="I65" s="936">
        <v>312.58000000000055</v>
      </c>
    </row>
    <row r="66" spans="1:9" ht="18" customHeight="1">
      <c r="A66" s="925" t="s">
        <v>7544</v>
      </c>
      <c r="B66" s="927" t="s">
        <v>7545</v>
      </c>
      <c r="C66" s="925" t="s">
        <v>7058</v>
      </c>
      <c r="D66" s="927">
        <v>23</v>
      </c>
      <c r="E66" s="923">
        <f t="shared" si="1"/>
        <v>6327.99</v>
      </c>
      <c r="F66" s="1619">
        <v>275.13</v>
      </c>
      <c r="G66" s="1634">
        <v>997</v>
      </c>
      <c r="H66" s="935">
        <v>312559.5</v>
      </c>
      <c r="I66" s="936">
        <v>313.5</v>
      </c>
    </row>
    <row r="67" spans="1:9" ht="18" customHeight="1">
      <c r="A67" s="925" t="s">
        <v>7544</v>
      </c>
      <c r="B67" s="927" t="s">
        <v>7545</v>
      </c>
      <c r="C67" s="925" t="s">
        <v>7058</v>
      </c>
      <c r="D67" s="927">
        <v>2</v>
      </c>
      <c r="E67" s="923">
        <f t="shared" si="1"/>
        <v>616</v>
      </c>
      <c r="F67" s="1619">
        <v>308</v>
      </c>
      <c r="G67" s="1634"/>
      <c r="H67" s="935"/>
      <c r="I67" s="936"/>
    </row>
    <row r="68" spans="1:9" ht="18" customHeight="1">
      <c r="A68" s="925" t="s">
        <v>7544</v>
      </c>
      <c r="B68" s="927" t="s">
        <v>7545</v>
      </c>
      <c r="C68" s="925" t="s">
        <v>7058</v>
      </c>
      <c r="D68" s="927">
        <v>30</v>
      </c>
      <c r="E68" s="923">
        <f t="shared" si="1"/>
        <v>9377.4</v>
      </c>
      <c r="F68" s="1619">
        <v>312.58</v>
      </c>
      <c r="G68" s="1634"/>
      <c r="H68" s="935"/>
      <c r="I68" s="936"/>
    </row>
    <row r="69" spans="1:9" ht="18" customHeight="1">
      <c r="A69" s="925" t="s">
        <v>7544</v>
      </c>
      <c r="B69" s="927" t="s">
        <v>7545</v>
      </c>
      <c r="C69" s="925" t="s">
        <v>7058</v>
      </c>
      <c r="D69" s="927">
        <v>130</v>
      </c>
      <c r="E69" s="923">
        <f t="shared" si="1"/>
        <v>40731.599999999999</v>
      </c>
      <c r="F69" s="1619">
        <v>313.32</v>
      </c>
      <c r="G69" s="1634"/>
      <c r="H69" s="935"/>
      <c r="I69" s="936"/>
    </row>
    <row r="70" spans="1:9" ht="18" customHeight="1">
      <c r="A70" s="925" t="s">
        <v>7544</v>
      </c>
      <c r="B70" s="927" t="s">
        <v>7545</v>
      </c>
      <c r="C70" s="925" t="s">
        <v>7058</v>
      </c>
      <c r="D70" s="927">
        <v>765</v>
      </c>
      <c r="E70" s="923">
        <f t="shared" si="1"/>
        <v>239712.75000000003</v>
      </c>
      <c r="F70" s="1619">
        <v>313.35000000000002</v>
      </c>
      <c r="G70" s="1634"/>
      <c r="H70" s="935"/>
      <c r="I70" s="936"/>
    </row>
    <row r="71" spans="1:9" ht="18" customHeight="1">
      <c r="A71" s="925" t="s">
        <v>7546</v>
      </c>
      <c r="B71" s="927" t="s">
        <v>7547</v>
      </c>
      <c r="C71" s="925" t="s">
        <v>7059</v>
      </c>
      <c r="D71" s="926"/>
      <c r="E71" s="923">
        <f t="shared" si="1"/>
        <v>0</v>
      </c>
      <c r="F71" s="934"/>
      <c r="G71" s="1634">
        <v>2</v>
      </c>
      <c r="H71" s="935">
        <v>32120</v>
      </c>
      <c r="I71" s="936">
        <v>16060</v>
      </c>
    </row>
    <row r="72" spans="1:9" ht="18" customHeight="1">
      <c r="A72" s="925" t="s">
        <v>7548</v>
      </c>
      <c r="B72" s="927" t="s">
        <v>7095</v>
      </c>
      <c r="C72" s="925" t="s">
        <v>7060</v>
      </c>
      <c r="D72" s="926"/>
      <c r="E72" s="923">
        <f t="shared" si="1"/>
        <v>0</v>
      </c>
      <c r="F72" s="934"/>
      <c r="G72" s="1634">
        <v>65</v>
      </c>
      <c r="H72" s="935">
        <v>194640.98742138364</v>
      </c>
      <c r="I72" s="936">
        <v>2994.4767295597485</v>
      </c>
    </row>
    <row r="73" spans="1:9" ht="18" customHeight="1">
      <c r="A73" s="925" t="s">
        <v>7548</v>
      </c>
      <c r="B73" s="927" t="s">
        <v>7095</v>
      </c>
      <c r="C73" s="925" t="s">
        <v>7061</v>
      </c>
      <c r="D73" s="926">
        <v>137</v>
      </c>
      <c r="E73" s="923">
        <f t="shared" si="1"/>
        <v>413520.8</v>
      </c>
      <c r="F73" s="934">
        <v>3018.4</v>
      </c>
      <c r="G73" s="1634">
        <v>112</v>
      </c>
      <c r="H73" s="935">
        <v>338060.80000000075</v>
      </c>
      <c r="I73" s="936">
        <v>3018.4000000000065</v>
      </c>
    </row>
    <row r="74" spans="1:9" ht="18" customHeight="1">
      <c r="A74" s="925" t="s">
        <v>7548</v>
      </c>
      <c r="B74" s="927" t="s">
        <v>7095</v>
      </c>
      <c r="C74" s="925" t="s">
        <v>7062</v>
      </c>
      <c r="D74" s="926"/>
      <c r="E74" s="923">
        <f t="shared" si="1"/>
        <v>0</v>
      </c>
      <c r="F74" s="934"/>
      <c r="G74" s="1634"/>
      <c r="H74" s="935">
        <v>0</v>
      </c>
      <c r="I74" s="936"/>
    </row>
    <row r="75" spans="1:9" ht="18" customHeight="1">
      <c r="A75" s="925" t="s">
        <v>7549</v>
      </c>
      <c r="B75" s="927" t="s">
        <v>7095</v>
      </c>
      <c r="C75" s="925" t="s">
        <v>7063</v>
      </c>
      <c r="D75" s="926">
        <v>7</v>
      </c>
      <c r="E75" s="923">
        <f t="shared" si="1"/>
        <v>90767.599999999991</v>
      </c>
      <c r="F75" s="934">
        <v>12966.8</v>
      </c>
      <c r="G75" s="1634">
        <v>1</v>
      </c>
      <c r="H75" s="935">
        <v>12966.800000000001</v>
      </c>
      <c r="I75" s="936">
        <v>12966.800000000001</v>
      </c>
    </row>
    <row r="76" spans="1:9" ht="18" customHeight="1">
      <c r="A76" s="925" t="s">
        <v>7550</v>
      </c>
      <c r="B76" s="927" t="s">
        <v>7547</v>
      </c>
      <c r="C76" s="925" t="s">
        <v>7064</v>
      </c>
      <c r="D76" s="926"/>
      <c r="E76" s="923">
        <f t="shared" si="1"/>
        <v>0</v>
      </c>
      <c r="F76" s="934"/>
      <c r="G76" s="1634"/>
      <c r="H76" s="935">
        <v>0</v>
      </c>
      <c r="I76" s="936"/>
    </row>
    <row r="77" spans="1:9" ht="18" customHeight="1">
      <c r="A77" s="925" t="s">
        <v>7551</v>
      </c>
      <c r="B77" s="927" t="s">
        <v>7095</v>
      </c>
      <c r="C77" s="925" t="s">
        <v>7065</v>
      </c>
      <c r="D77" s="926"/>
      <c r="E77" s="923">
        <f t="shared" si="1"/>
        <v>0</v>
      </c>
      <c r="F77" s="934"/>
      <c r="G77" s="1634"/>
      <c r="H77" s="935">
        <v>0</v>
      </c>
      <c r="I77" s="936"/>
    </row>
    <row r="78" spans="1:9" ht="18" customHeight="1">
      <c r="A78" s="925" t="s">
        <v>7552</v>
      </c>
      <c r="B78" s="927" t="s">
        <v>7547</v>
      </c>
      <c r="C78" s="925" t="s">
        <v>7066</v>
      </c>
      <c r="D78" s="926"/>
      <c r="E78" s="923">
        <f t="shared" si="1"/>
        <v>0</v>
      </c>
      <c r="F78" s="934"/>
      <c r="G78" s="1634"/>
      <c r="H78" s="935">
        <v>0</v>
      </c>
      <c r="I78" s="936"/>
    </row>
    <row r="79" spans="1:9" ht="18" customHeight="1">
      <c r="A79" s="925" t="s">
        <v>7553</v>
      </c>
      <c r="B79" s="927" t="s">
        <v>7104</v>
      </c>
      <c r="C79" s="925" t="s">
        <v>7067</v>
      </c>
      <c r="D79" s="926"/>
      <c r="E79" s="923">
        <f t="shared" si="1"/>
        <v>0</v>
      </c>
      <c r="F79" s="934"/>
      <c r="G79" s="1634"/>
      <c r="H79" s="935">
        <v>0</v>
      </c>
      <c r="I79" s="936"/>
    </row>
    <row r="80" spans="1:9" ht="18" customHeight="1">
      <c r="A80" s="925" t="s">
        <v>7554</v>
      </c>
      <c r="B80" s="927" t="s">
        <v>7079</v>
      </c>
      <c r="C80" s="925" t="s">
        <v>7068</v>
      </c>
      <c r="D80" s="926">
        <v>1</v>
      </c>
      <c r="E80" s="923">
        <f t="shared" si="1"/>
        <v>48600</v>
      </c>
      <c r="F80" s="934">
        <v>48600</v>
      </c>
      <c r="G80" s="937">
        <v>2</v>
      </c>
      <c r="H80" s="938">
        <v>97200</v>
      </c>
      <c r="I80" s="936">
        <v>48600</v>
      </c>
    </row>
    <row r="81" spans="1:9" ht="18" customHeight="1">
      <c r="A81" s="925" t="s">
        <v>7555</v>
      </c>
      <c r="B81" s="927" t="s">
        <v>7079</v>
      </c>
      <c r="C81" s="939" t="s">
        <v>7069</v>
      </c>
      <c r="D81" s="926">
        <v>9</v>
      </c>
      <c r="E81" s="923">
        <f t="shared" si="1"/>
        <v>128502</v>
      </c>
      <c r="F81" s="934">
        <v>14278</v>
      </c>
      <c r="G81" s="1634">
        <v>1</v>
      </c>
      <c r="H81" s="935">
        <v>14278</v>
      </c>
      <c r="I81" s="936">
        <v>14278</v>
      </c>
    </row>
    <row r="82" spans="1:9" ht="18" customHeight="1">
      <c r="A82" s="925" t="s">
        <v>7556</v>
      </c>
      <c r="B82" s="927" t="s">
        <v>7079</v>
      </c>
      <c r="C82" s="939" t="s">
        <v>7070</v>
      </c>
      <c r="D82" s="926">
        <v>8</v>
      </c>
      <c r="E82" s="923">
        <f t="shared" si="1"/>
        <v>114224</v>
      </c>
      <c r="F82" s="934">
        <v>14278</v>
      </c>
      <c r="G82" s="1634">
        <v>2</v>
      </c>
      <c r="H82" s="935">
        <v>28556</v>
      </c>
      <c r="I82" s="936">
        <v>14278</v>
      </c>
    </row>
    <row r="83" spans="1:9" ht="18" customHeight="1">
      <c r="A83" s="925" t="s">
        <v>7557</v>
      </c>
      <c r="B83" s="927" t="s">
        <v>7079</v>
      </c>
      <c r="C83" s="939" t="s">
        <v>7071</v>
      </c>
      <c r="D83" s="926">
        <v>1</v>
      </c>
      <c r="E83" s="923">
        <f t="shared" si="1"/>
        <v>48600</v>
      </c>
      <c r="F83" s="934">
        <v>48600</v>
      </c>
      <c r="G83" s="1634">
        <v>1</v>
      </c>
      <c r="H83" s="935">
        <v>48600</v>
      </c>
      <c r="I83" s="936">
        <v>48600</v>
      </c>
    </row>
    <row r="84" spans="1:9" ht="18" customHeight="1">
      <c r="A84" s="925" t="s">
        <v>7558</v>
      </c>
      <c r="B84" s="927" t="s">
        <v>7079</v>
      </c>
      <c r="C84" s="939" t="s">
        <v>7072</v>
      </c>
      <c r="D84" s="926">
        <v>14</v>
      </c>
      <c r="E84" s="923">
        <f t="shared" si="1"/>
        <v>199892</v>
      </c>
      <c r="F84" s="934">
        <v>14278</v>
      </c>
      <c r="G84" s="1634">
        <v>11</v>
      </c>
      <c r="H84" s="935">
        <v>149908</v>
      </c>
      <c r="I84" s="936">
        <v>13628</v>
      </c>
    </row>
    <row r="85" spans="1:9" ht="18" customHeight="1">
      <c r="A85" s="925" t="s">
        <v>7558</v>
      </c>
      <c r="B85" s="927" t="s">
        <v>7079</v>
      </c>
      <c r="C85" s="939" t="s">
        <v>7072</v>
      </c>
      <c r="D85" s="926"/>
      <c r="E85" s="923">
        <f t="shared" si="1"/>
        <v>0</v>
      </c>
      <c r="F85" s="934"/>
      <c r="G85" s="1634">
        <v>10</v>
      </c>
      <c r="H85" s="935">
        <v>142780</v>
      </c>
      <c r="I85" s="936">
        <v>14278</v>
      </c>
    </row>
    <row r="86" spans="1:9" ht="18" customHeight="1">
      <c r="A86" s="925" t="s">
        <v>7559</v>
      </c>
      <c r="B86" s="927" t="s">
        <v>7079</v>
      </c>
      <c r="C86" s="939" t="s">
        <v>7073</v>
      </c>
      <c r="D86" s="926">
        <v>1</v>
      </c>
      <c r="E86" s="923">
        <f t="shared" si="1"/>
        <v>48600</v>
      </c>
      <c r="F86" s="934">
        <v>48600</v>
      </c>
      <c r="G86" s="1634"/>
      <c r="H86" s="935">
        <v>0</v>
      </c>
      <c r="I86" s="936"/>
    </row>
    <row r="87" spans="1:9" ht="18" customHeight="1">
      <c r="A87" s="925" t="s">
        <v>7560</v>
      </c>
      <c r="B87" s="927" t="s">
        <v>7079</v>
      </c>
      <c r="C87" s="939" t="s">
        <v>7074</v>
      </c>
      <c r="D87" s="926">
        <v>7</v>
      </c>
      <c r="E87" s="923">
        <f t="shared" si="1"/>
        <v>92246</v>
      </c>
      <c r="F87" s="934">
        <v>13178</v>
      </c>
      <c r="G87" s="1634">
        <v>1</v>
      </c>
      <c r="H87" s="935">
        <v>13178</v>
      </c>
      <c r="I87" s="936">
        <v>13178</v>
      </c>
    </row>
    <row r="88" spans="1:9" ht="18" customHeight="1">
      <c r="A88" s="925" t="s">
        <v>7560</v>
      </c>
      <c r="B88" s="927" t="s">
        <v>7079</v>
      </c>
      <c r="C88" s="939" t="s">
        <v>7074</v>
      </c>
      <c r="D88" s="926"/>
      <c r="E88" s="923">
        <f t="shared" si="1"/>
        <v>0</v>
      </c>
      <c r="F88" s="934"/>
      <c r="G88" s="1634"/>
      <c r="H88" s="935">
        <v>0</v>
      </c>
      <c r="I88" s="936"/>
    </row>
    <row r="89" spans="1:9" ht="18" customHeight="1">
      <c r="A89" s="925" t="s">
        <v>7561</v>
      </c>
      <c r="B89" s="927" t="s">
        <v>7079</v>
      </c>
      <c r="C89" s="939" t="s">
        <v>7075</v>
      </c>
      <c r="D89" s="926">
        <v>2</v>
      </c>
      <c r="E89" s="923">
        <f t="shared" si="1"/>
        <v>30987</v>
      </c>
      <c r="F89" s="934">
        <v>15493.5</v>
      </c>
      <c r="G89" s="1634"/>
      <c r="H89" s="935">
        <v>0</v>
      </c>
      <c r="I89" s="936"/>
    </row>
    <row r="90" spans="1:9" ht="18" customHeight="1">
      <c r="A90" s="925" t="s">
        <v>7562</v>
      </c>
      <c r="B90" s="927" t="s">
        <v>7079</v>
      </c>
      <c r="C90" s="939" t="s">
        <v>7076</v>
      </c>
      <c r="D90" s="926"/>
      <c r="E90" s="923">
        <f t="shared" si="1"/>
        <v>0</v>
      </c>
      <c r="F90" s="934"/>
      <c r="G90" s="1634">
        <v>11</v>
      </c>
      <c r="H90" s="935">
        <v>107656.38888888891</v>
      </c>
      <c r="I90" s="936">
        <v>9786.9444444444453</v>
      </c>
    </row>
    <row r="91" spans="1:9" ht="18" customHeight="1">
      <c r="A91" s="925" t="s">
        <v>7562</v>
      </c>
      <c r="B91" s="927" t="s">
        <v>7079</v>
      </c>
      <c r="C91" s="939" t="s">
        <v>7076</v>
      </c>
      <c r="D91" s="926"/>
      <c r="E91" s="923">
        <f t="shared" si="1"/>
        <v>0</v>
      </c>
      <c r="F91" s="934"/>
      <c r="G91" s="937">
        <v>37</v>
      </c>
      <c r="H91" s="938">
        <v>362230</v>
      </c>
      <c r="I91" s="936">
        <v>9790</v>
      </c>
    </row>
    <row r="92" spans="1:9" ht="18" customHeight="1">
      <c r="A92" s="925" t="s">
        <v>7563</v>
      </c>
      <c r="B92" s="927" t="s">
        <v>7079</v>
      </c>
      <c r="C92" s="925" t="s">
        <v>7077</v>
      </c>
      <c r="D92" s="926">
        <v>9</v>
      </c>
      <c r="E92" s="923">
        <f t="shared" si="1"/>
        <v>87615</v>
      </c>
      <c r="F92" s="934">
        <v>9735</v>
      </c>
      <c r="G92" s="937">
        <v>3</v>
      </c>
      <c r="H92" s="938">
        <v>29205</v>
      </c>
      <c r="I92" s="936">
        <v>9735</v>
      </c>
    </row>
    <row r="93" spans="1:9" ht="18" customHeight="1">
      <c r="A93" s="925" t="s">
        <v>7563</v>
      </c>
      <c r="B93" s="927" t="s">
        <v>7079</v>
      </c>
      <c r="C93" s="925" t="s">
        <v>7077</v>
      </c>
      <c r="D93" s="926"/>
      <c r="E93" s="923">
        <f t="shared" si="1"/>
        <v>0</v>
      </c>
      <c r="F93" s="934"/>
      <c r="G93" s="1634">
        <v>7</v>
      </c>
      <c r="H93" s="935">
        <v>68401.666666666657</v>
      </c>
      <c r="I93" s="936">
        <v>9771.6666666666661</v>
      </c>
    </row>
    <row r="94" spans="1:9" ht="18" customHeight="1">
      <c r="A94" s="925" t="s">
        <v>7564</v>
      </c>
      <c r="B94" s="927" t="s">
        <v>7079</v>
      </c>
      <c r="C94" s="939" t="s">
        <v>7078</v>
      </c>
      <c r="D94" s="926">
        <v>10</v>
      </c>
      <c r="E94" s="923">
        <f t="shared" si="1"/>
        <v>195250</v>
      </c>
      <c r="F94" s="934">
        <v>19525</v>
      </c>
      <c r="G94" s="1634">
        <v>1</v>
      </c>
      <c r="H94" s="935">
        <v>19525</v>
      </c>
      <c r="I94" s="936">
        <v>19525</v>
      </c>
    </row>
    <row r="95" spans="1:9" ht="18" customHeight="1">
      <c r="A95" s="925" t="s">
        <v>7564</v>
      </c>
      <c r="B95" s="927" t="s">
        <v>7079</v>
      </c>
      <c r="C95" s="939" t="s">
        <v>7078</v>
      </c>
      <c r="D95" s="926"/>
      <c r="E95" s="923">
        <f t="shared" si="1"/>
        <v>0</v>
      </c>
      <c r="F95" s="934"/>
      <c r="G95" s="1634"/>
      <c r="H95" s="935">
        <v>0</v>
      </c>
      <c r="I95" s="936"/>
    </row>
    <row r="96" spans="1:9" ht="18" customHeight="1">
      <c r="A96" s="925" t="s">
        <v>7565</v>
      </c>
      <c r="B96" s="927" t="s">
        <v>7079</v>
      </c>
      <c r="C96" s="939" t="s">
        <v>7076</v>
      </c>
      <c r="D96" s="926">
        <v>4</v>
      </c>
      <c r="E96" s="923">
        <f t="shared" si="1"/>
        <v>67672</v>
      </c>
      <c r="F96" s="934">
        <v>16918</v>
      </c>
      <c r="G96" s="1634"/>
      <c r="H96" s="935">
        <v>0</v>
      </c>
      <c r="I96" s="936"/>
    </row>
    <row r="97" spans="1:9" ht="18" customHeight="1">
      <c r="A97" s="925" t="s">
        <v>7079</v>
      </c>
      <c r="B97" s="925" t="s">
        <v>7079</v>
      </c>
      <c r="C97" s="939" t="s">
        <v>7080</v>
      </c>
      <c r="D97" s="926"/>
      <c r="E97" s="923">
        <f t="shared" si="1"/>
        <v>0</v>
      </c>
      <c r="F97" s="934"/>
      <c r="G97" s="1634"/>
      <c r="H97" s="935">
        <v>0</v>
      </c>
      <c r="I97" s="936"/>
    </row>
    <row r="98" spans="1:9" ht="18" customHeight="1">
      <c r="A98" s="925" t="s">
        <v>7079</v>
      </c>
      <c r="B98" s="925" t="s">
        <v>7079</v>
      </c>
      <c r="C98" s="939" t="s">
        <v>7080</v>
      </c>
      <c r="D98" s="926"/>
      <c r="E98" s="923">
        <f t="shared" si="1"/>
        <v>0</v>
      </c>
      <c r="F98" s="934"/>
      <c r="G98" s="1634"/>
      <c r="H98" s="935">
        <v>0</v>
      </c>
      <c r="I98" s="936"/>
    </row>
    <row r="99" spans="1:9" ht="18" customHeight="1">
      <c r="A99" s="925" t="s">
        <v>7566</v>
      </c>
      <c r="B99" s="927" t="s">
        <v>7079</v>
      </c>
      <c r="C99" s="939" t="s">
        <v>7080</v>
      </c>
      <c r="D99" s="926">
        <v>14</v>
      </c>
      <c r="E99" s="923">
        <f t="shared" si="1"/>
        <v>216909</v>
      </c>
      <c r="F99" s="934">
        <v>15493.5</v>
      </c>
      <c r="G99" s="1634"/>
      <c r="H99" s="935">
        <v>0</v>
      </c>
      <c r="I99" s="936"/>
    </row>
    <row r="100" spans="1:9" ht="18" customHeight="1">
      <c r="A100" s="925" t="s">
        <v>7566</v>
      </c>
      <c r="B100" s="927" t="s">
        <v>7079</v>
      </c>
      <c r="C100" s="939" t="s">
        <v>7080</v>
      </c>
      <c r="D100" s="926"/>
      <c r="E100" s="923">
        <f t="shared" si="1"/>
        <v>0</v>
      </c>
      <c r="F100" s="934"/>
      <c r="G100" s="937">
        <v>3</v>
      </c>
      <c r="H100" s="938">
        <v>46480.5</v>
      </c>
      <c r="I100" s="936">
        <v>15493.5</v>
      </c>
    </row>
    <row r="101" spans="1:9" ht="18" customHeight="1">
      <c r="A101" s="925" t="s">
        <v>7567</v>
      </c>
      <c r="B101" s="927" t="s">
        <v>7079</v>
      </c>
      <c r="C101" s="925" t="s">
        <v>7081</v>
      </c>
      <c r="D101" s="926">
        <v>5</v>
      </c>
      <c r="E101" s="923">
        <f t="shared" si="1"/>
        <v>77467.5</v>
      </c>
      <c r="F101" s="934">
        <v>15493.5</v>
      </c>
      <c r="G101" s="1634">
        <v>1</v>
      </c>
      <c r="H101" s="935">
        <v>15493.5</v>
      </c>
      <c r="I101" s="936">
        <v>15493.5</v>
      </c>
    </row>
    <row r="102" spans="1:9" ht="18" customHeight="1">
      <c r="A102" s="925" t="s">
        <v>7568</v>
      </c>
      <c r="B102" s="927" t="s">
        <v>7079</v>
      </c>
      <c r="C102" s="939" t="s">
        <v>7082</v>
      </c>
      <c r="D102" s="926">
        <v>6</v>
      </c>
      <c r="E102" s="923">
        <f t="shared" si="1"/>
        <v>58410</v>
      </c>
      <c r="F102" s="934">
        <v>9735</v>
      </c>
      <c r="G102" s="1634">
        <v>5</v>
      </c>
      <c r="H102" s="935">
        <v>48950</v>
      </c>
      <c r="I102" s="936">
        <v>9790</v>
      </c>
    </row>
    <row r="103" spans="1:9" ht="18" customHeight="1">
      <c r="A103" s="925" t="s">
        <v>7569</v>
      </c>
      <c r="B103" s="927" t="s">
        <v>7079</v>
      </c>
      <c r="C103" s="939" t="s">
        <v>7082</v>
      </c>
      <c r="D103" s="926">
        <v>5</v>
      </c>
      <c r="E103" s="923">
        <f t="shared" si="1"/>
        <v>48950</v>
      </c>
      <c r="F103" s="934">
        <v>9790</v>
      </c>
      <c r="G103" s="1634">
        <v>2</v>
      </c>
      <c r="H103" s="935">
        <v>19580</v>
      </c>
      <c r="I103" s="936">
        <v>9790</v>
      </c>
    </row>
    <row r="104" spans="1:9" ht="18" customHeight="1">
      <c r="A104" s="925" t="s">
        <v>7559</v>
      </c>
      <c r="B104" s="927" t="s">
        <v>7125</v>
      </c>
      <c r="C104" s="925" t="s">
        <v>7083</v>
      </c>
      <c r="D104" s="926"/>
      <c r="E104" s="923">
        <f t="shared" si="1"/>
        <v>0</v>
      </c>
      <c r="F104" s="934"/>
      <c r="G104" s="1634">
        <v>10</v>
      </c>
      <c r="H104" s="935">
        <v>485959.51</v>
      </c>
      <c r="I104" s="936">
        <v>48595.951000000001</v>
      </c>
    </row>
    <row r="105" spans="1:9" ht="18" customHeight="1">
      <c r="A105" s="925" t="s">
        <v>7570</v>
      </c>
      <c r="B105" s="927" t="s">
        <v>7125</v>
      </c>
      <c r="C105" s="939" t="s">
        <v>7084</v>
      </c>
      <c r="D105" s="926">
        <v>1</v>
      </c>
      <c r="E105" s="923">
        <f t="shared" si="1"/>
        <v>48600</v>
      </c>
      <c r="F105" s="934">
        <v>48600</v>
      </c>
      <c r="G105" s="1634">
        <v>1</v>
      </c>
      <c r="H105" s="935">
        <v>48600</v>
      </c>
      <c r="I105" s="936">
        <v>48600</v>
      </c>
    </row>
    <row r="106" spans="1:9" ht="18" customHeight="1">
      <c r="A106" s="925" t="s">
        <v>7571</v>
      </c>
      <c r="B106" s="927" t="s">
        <v>7125</v>
      </c>
      <c r="C106" s="939" t="s">
        <v>7085</v>
      </c>
      <c r="D106" s="926">
        <v>2</v>
      </c>
      <c r="E106" s="923">
        <f t="shared" si="1"/>
        <v>81480</v>
      </c>
      <c r="F106" s="934">
        <v>40740</v>
      </c>
      <c r="G106" s="1634">
        <v>2</v>
      </c>
      <c r="H106" s="935">
        <v>81480</v>
      </c>
      <c r="I106" s="936">
        <v>40740</v>
      </c>
    </row>
    <row r="107" spans="1:9" ht="18" customHeight="1">
      <c r="A107" s="925" t="s">
        <v>7571</v>
      </c>
      <c r="B107" s="927" t="s">
        <v>7125</v>
      </c>
      <c r="C107" s="939" t="s">
        <v>7085</v>
      </c>
      <c r="D107" s="926"/>
      <c r="E107" s="923">
        <f t="shared" si="1"/>
        <v>0</v>
      </c>
      <c r="F107" s="934"/>
      <c r="G107" s="1634">
        <v>6</v>
      </c>
      <c r="H107" s="935">
        <v>237611.61290322582</v>
      </c>
      <c r="I107" s="936">
        <v>39601.93548387097</v>
      </c>
    </row>
    <row r="108" spans="1:9" ht="18" customHeight="1">
      <c r="A108" s="925" t="s">
        <v>7572</v>
      </c>
      <c r="B108" s="927" t="s">
        <v>7125</v>
      </c>
      <c r="C108" s="939" t="s">
        <v>7086</v>
      </c>
      <c r="D108" s="926">
        <v>1</v>
      </c>
      <c r="E108" s="923">
        <f t="shared" si="1"/>
        <v>39480</v>
      </c>
      <c r="F108" s="934">
        <v>39480</v>
      </c>
      <c r="G108" s="1635">
        <v>1</v>
      </c>
      <c r="H108" s="940">
        <v>41760</v>
      </c>
      <c r="I108" s="941">
        <v>41760</v>
      </c>
    </row>
    <row r="109" spans="1:9" ht="18" customHeight="1">
      <c r="A109" s="942" t="s">
        <v>7573</v>
      </c>
      <c r="B109" s="927" t="s">
        <v>7574</v>
      </c>
      <c r="C109" s="943" t="s">
        <v>7087</v>
      </c>
      <c r="D109" s="926">
        <v>4</v>
      </c>
      <c r="E109" s="923">
        <f t="shared" si="1"/>
        <v>193600</v>
      </c>
      <c r="F109" s="934">
        <v>48400</v>
      </c>
      <c r="G109" s="1635">
        <v>4</v>
      </c>
      <c r="H109" s="940">
        <v>193600</v>
      </c>
      <c r="I109" s="941">
        <v>48400</v>
      </c>
    </row>
    <row r="110" spans="1:9" ht="18" customHeight="1">
      <c r="A110" s="925" t="s">
        <v>7575</v>
      </c>
      <c r="B110" s="927" t="s">
        <v>7576</v>
      </c>
      <c r="C110" s="939" t="s">
        <v>7088</v>
      </c>
      <c r="D110" s="926"/>
      <c r="E110" s="923">
        <f t="shared" si="1"/>
        <v>0</v>
      </c>
      <c r="F110" s="934"/>
      <c r="G110" s="1635">
        <v>3</v>
      </c>
      <c r="H110" s="940">
        <v>7958.1428571428569</v>
      </c>
      <c r="I110" s="941">
        <v>2652.7142857142858</v>
      </c>
    </row>
    <row r="111" spans="1:9" ht="18" customHeight="1">
      <c r="A111" s="925" t="s">
        <v>7577</v>
      </c>
      <c r="B111" s="927" t="s">
        <v>7578</v>
      </c>
      <c r="C111" s="925" t="s">
        <v>7089</v>
      </c>
      <c r="D111" s="926"/>
      <c r="E111" s="923">
        <f t="shared" si="1"/>
        <v>0</v>
      </c>
      <c r="F111" s="934"/>
      <c r="G111" s="1635">
        <v>1</v>
      </c>
      <c r="H111" s="940">
        <v>2978.36</v>
      </c>
      <c r="I111" s="941">
        <v>2978.36</v>
      </c>
    </row>
    <row r="112" spans="1:9" ht="18" customHeight="1">
      <c r="A112" s="925" t="s">
        <v>7579</v>
      </c>
      <c r="B112" s="927" t="s">
        <v>7576</v>
      </c>
      <c r="C112" s="939" t="s">
        <v>7090</v>
      </c>
      <c r="D112" s="926"/>
      <c r="E112" s="923">
        <f t="shared" si="1"/>
        <v>0</v>
      </c>
      <c r="F112" s="934"/>
      <c r="G112" s="1635">
        <v>1</v>
      </c>
      <c r="H112" s="940">
        <v>5314.1</v>
      </c>
      <c r="I112" s="941">
        <v>5314.1</v>
      </c>
    </row>
    <row r="113" spans="1:9" ht="18" customHeight="1">
      <c r="A113" s="925" t="s">
        <v>7580</v>
      </c>
      <c r="B113" s="927" t="s">
        <v>7576</v>
      </c>
      <c r="C113" s="939" t="s">
        <v>7091</v>
      </c>
      <c r="D113" s="926"/>
      <c r="E113" s="923">
        <f t="shared" si="1"/>
        <v>0</v>
      </c>
      <c r="F113" s="934"/>
      <c r="G113" s="1635">
        <v>1</v>
      </c>
      <c r="H113" s="940">
        <v>1869.12</v>
      </c>
      <c r="I113" s="941">
        <v>1869.12</v>
      </c>
    </row>
    <row r="114" spans="1:9" ht="18" customHeight="1">
      <c r="A114" s="925" t="s">
        <v>7581</v>
      </c>
      <c r="B114" s="927" t="s">
        <v>7576</v>
      </c>
      <c r="C114" s="939" t="s">
        <v>7092</v>
      </c>
      <c r="D114" s="926"/>
      <c r="E114" s="923">
        <f t="shared" si="1"/>
        <v>0</v>
      </c>
      <c r="F114" s="934"/>
      <c r="G114" s="1635">
        <v>1</v>
      </c>
      <c r="H114" s="940">
        <v>72050</v>
      </c>
      <c r="I114" s="941">
        <v>72050</v>
      </c>
    </row>
    <row r="115" spans="1:9" ht="18" customHeight="1">
      <c r="A115" s="925" t="s">
        <v>7582</v>
      </c>
      <c r="B115" s="927" t="s">
        <v>7095</v>
      </c>
      <c r="C115" s="925" t="s">
        <v>7093</v>
      </c>
      <c r="D115" s="926"/>
      <c r="E115" s="923">
        <f t="shared" si="1"/>
        <v>0</v>
      </c>
      <c r="F115" s="934"/>
      <c r="G115" s="1635">
        <v>1</v>
      </c>
      <c r="H115" s="940">
        <v>2090</v>
      </c>
      <c r="I115" s="941">
        <v>2090</v>
      </c>
    </row>
    <row r="116" spans="1:9" ht="18" customHeight="1">
      <c r="A116" s="925" t="s">
        <v>7582</v>
      </c>
      <c r="B116" s="927" t="s">
        <v>7095</v>
      </c>
      <c r="C116" s="925" t="s">
        <v>7093</v>
      </c>
      <c r="D116" s="926"/>
      <c r="E116" s="923">
        <f t="shared" si="1"/>
        <v>0</v>
      </c>
      <c r="F116" s="934"/>
      <c r="G116" s="1635">
        <v>5</v>
      </c>
      <c r="H116" s="940">
        <v>14025</v>
      </c>
      <c r="I116" s="941">
        <v>2805</v>
      </c>
    </row>
    <row r="117" spans="1:9" ht="18" customHeight="1">
      <c r="A117" s="925" t="s">
        <v>7583</v>
      </c>
      <c r="B117" s="927" t="s">
        <v>7095</v>
      </c>
      <c r="C117" s="925" t="s">
        <v>7094</v>
      </c>
      <c r="D117" s="926">
        <v>323</v>
      </c>
      <c r="E117" s="923">
        <f t="shared" si="1"/>
        <v>746130</v>
      </c>
      <c r="F117" s="934">
        <v>2310</v>
      </c>
      <c r="G117" s="1635">
        <v>120</v>
      </c>
      <c r="H117" s="940">
        <v>277200</v>
      </c>
      <c r="I117" s="941">
        <v>2310</v>
      </c>
    </row>
    <row r="118" spans="1:9" ht="18" customHeight="1">
      <c r="A118" s="925" t="s">
        <v>7095</v>
      </c>
      <c r="B118" s="925" t="s">
        <v>7095</v>
      </c>
      <c r="C118" s="925" t="s">
        <v>7096</v>
      </c>
      <c r="D118" s="926"/>
      <c r="E118" s="923">
        <f t="shared" si="1"/>
        <v>0</v>
      </c>
      <c r="F118" s="934"/>
      <c r="G118" s="1635"/>
      <c r="H118" s="940">
        <v>0</v>
      </c>
      <c r="I118" s="941"/>
    </row>
    <row r="119" spans="1:9" ht="18" customHeight="1">
      <c r="A119" s="925" t="s">
        <v>7095</v>
      </c>
      <c r="B119" s="925" t="s">
        <v>7095</v>
      </c>
      <c r="C119" s="925" t="s">
        <v>7096</v>
      </c>
      <c r="D119" s="926"/>
      <c r="E119" s="923">
        <f t="shared" si="1"/>
        <v>0</v>
      </c>
      <c r="F119" s="934"/>
      <c r="G119" s="1634"/>
      <c r="H119" s="935">
        <v>0</v>
      </c>
      <c r="I119" s="936"/>
    </row>
    <row r="120" spans="1:9" ht="18" customHeight="1">
      <c r="A120" s="925" t="s">
        <v>7584</v>
      </c>
      <c r="B120" s="927" t="s">
        <v>7095</v>
      </c>
      <c r="C120" s="925" t="s">
        <v>7097</v>
      </c>
      <c r="D120" s="926">
        <v>6</v>
      </c>
      <c r="E120" s="923">
        <f t="shared" si="1"/>
        <v>20130</v>
      </c>
      <c r="F120" s="934">
        <v>3355</v>
      </c>
      <c r="G120" s="1634">
        <v>1</v>
      </c>
      <c r="H120" s="935">
        <v>3355</v>
      </c>
      <c r="I120" s="936">
        <v>3355</v>
      </c>
    </row>
    <row r="121" spans="1:9" ht="18" customHeight="1">
      <c r="A121" s="925" t="s">
        <v>7585</v>
      </c>
      <c r="B121" s="927" t="s">
        <v>7079</v>
      </c>
      <c r="C121" s="925" t="s">
        <v>7098</v>
      </c>
      <c r="D121" s="926"/>
      <c r="E121" s="923">
        <f t="shared" si="1"/>
        <v>0</v>
      </c>
      <c r="F121" s="934"/>
      <c r="G121" s="1634"/>
      <c r="H121" s="935">
        <v>0</v>
      </c>
      <c r="I121" s="936"/>
    </row>
    <row r="122" spans="1:9" ht="18" customHeight="1">
      <c r="A122" s="925" t="s">
        <v>7586</v>
      </c>
      <c r="B122" s="927" t="s">
        <v>7095</v>
      </c>
      <c r="C122" s="925" t="s">
        <v>7099</v>
      </c>
      <c r="D122" s="926">
        <v>25</v>
      </c>
      <c r="E122" s="923">
        <f t="shared" si="1"/>
        <v>100622.5</v>
      </c>
      <c r="F122" s="934">
        <v>4024.9</v>
      </c>
      <c r="G122" s="1634">
        <v>5</v>
      </c>
      <c r="H122" s="935">
        <v>10338.166666666666</v>
      </c>
      <c r="I122" s="936">
        <v>2067.6333333333332</v>
      </c>
    </row>
    <row r="123" spans="1:9" ht="18" customHeight="1">
      <c r="A123" s="925" t="s">
        <v>7586</v>
      </c>
      <c r="B123" s="927" t="s">
        <v>7095</v>
      </c>
      <c r="C123" s="925" t="s">
        <v>7100</v>
      </c>
      <c r="D123" s="926"/>
      <c r="E123" s="923">
        <f t="shared" si="1"/>
        <v>0</v>
      </c>
      <c r="F123" s="934"/>
      <c r="G123" s="1634">
        <v>2</v>
      </c>
      <c r="H123" s="935">
        <v>8049.8</v>
      </c>
      <c r="I123" s="936">
        <v>4024.9</v>
      </c>
    </row>
    <row r="124" spans="1:9" ht="18" customHeight="1">
      <c r="A124" s="925" t="s">
        <v>7587</v>
      </c>
      <c r="B124" s="927" t="s">
        <v>7095</v>
      </c>
      <c r="C124" s="939" t="s">
        <v>7101</v>
      </c>
      <c r="D124" s="926"/>
      <c r="E124" s="923">
        <f t="shared" si="1"/>
        <v>0</v>
      </c>
      <c r="F124" s="934"/>
      <c r="G124" s="1634">
        <v>1</v>
      </c>
      <c r="H124" s="935">
        <v>2420</v>
      </c>
      <c r="I124" s="936">
        <v>2420</v>
      </c>
    </row>
    <row r="125" spans="1:9" ht="18" customHeight="1">
      <c r="A125" s="925" t="s">
        <v>7588</v>
      </c>
      <c r="B125" s="927" t="s">
        <v>7095</v>
      </c>
      <c r="C125" s="939" t="s">
        <v>7102</v>
      </c>
      <c r="D125" s="926">
        <v>1</v>
      </c>
      <c r="E125" s="923">
        <f t="shared" si="1"/>
        <v>8140</v>
      </c>
      <c r="F125" s="934">
        <v>8140</v>
      </c>
      <c r="G125" s="1634">
        <v>1</v>
      </c>
      <c r="H125" s="935">
        <v>8140</v>
      </c>
      <c r="I125" s="936">
        <v>8140</v>
      </c>
    </row>
    <row r="126" spans="1:9" ht="18" customHeight="1">
      <c r="A126" s="925" t="s">
        <v>7095</v>
      </c>
      <c r="B126" s="925" t="s">
        <v>7095</v>
      </c>
      <c r="C126" s="939" t="s">
        <v>7102</v>
      </c>
      <c r="D126" s="926"/>
      <c r="E126" s="923">
        <f t="shared" si="1"/>
        <v>0</v>
      </c>
      <c r="F126" s="934"/>
      <c r="G126" s="1634"/>
      <c r="H126" s="935">
        <v>0</v>
      </c>
      <c r="I126" s="936"/>
    </row>
    <row r="127" spans="1:9" ht="18" customHeight="1">
      <c r="A127" s="925" t="s">
        <v>7079</v>
      </c>
      <c r="B127" s="925" t="s">
        <v>7079</v>
      </c>
      <c r="C127" s="925" t="s">
        <v>7103</v>
      </c>
      <c r="D127" s="926"/>
      <c r="E127" s="923">
        <f t="shared" si="1"/>
        <v>0</v>
      </c>
      <c r="F127" s="934"/>
      <c r="G127" s="1634"/>
      <c r="H127" s="935">
        <v>0</v>
      </c>
      <c r="I127" s="936"/>
    </row>
    <row r="128" spans="1:9" ht="18" customHeight="1">
      <c r="A128" s="925" t="s">
        <v>7585</v>
      </c>
      <c r="B128" s="927" t="s">
        <v>7125</v>
      </c>
      <c r="C128" s="939" t="s">
        <v>7098</v>
      </c>
      <c r="D128" s="926"/>
      <c r="E128" s="923">
        <f t="shared" si="1"/>
        <v>0</v>
      </c>
      <c r="F128" s="934"/>
      <c r="G128" s="1634">
        <v>2</v>
      </c>
      <c r="H128" s="935">
        <v>56400</v>
      </c>
      <c r="I128" s="936">
        <v>28200</v>
      </c>
    </row>
    <row r="129" spans="1:9" ht="18" customHeight="1">
      <c r="A129" s="925" t="s">
        <v>7104</v>
      </c>
      <c r="B129" s="925" t="s">
        <v>7104</v>
      </c>
      <c r="C129" s="925" t="s">
        <v>7105</v>
      </c>
      <c r="D129" s="926"/>
      <c r="E129" s="923">
        <f t="shared" si="1"/>
        <v>0</v>
      </c>
      <c r="F129" s="934"/>
      <c r="G129" s="1634"/>
      <c r="H129" s="935">
        <v>0</v>
      </c>
      <c r="I129" s="936"/>
    </row>
    <row r="130" spans="1:9" ht="18" customHeight="1">
      <c r="A130" s="925" t="s">
        <v>7589</v>
      </c>
      <c r="B130" s="927" t="s">
        <v>7079</v>
      </c>
      <c r="C130" s="939" t="s">
        <v>7106</v>
      </c>
      <c r="D130" s="926">
        <v>12</v>
      </c>
      <c r="E130" s="923">
        <f t="shared" si="1"/>
        <v>310200</v>
      </c>
      <c r="F130" s="934">
        <v>25850</v>
      </c>
      <c r="G130" s="1634">
        <v>7</v>
      </c>
      <c r="H130" s="935">
        <v>180950</v>
      </c>
      <c r="I130" s="936">
        <v>25850</v>
      </c>
    </row>
    <row r="131" spans="1:9" ht="18" customHeight="1">
      <c r="A131" s="925" t="s">
        <v>7590</v>
      </c>
      <c r="B131" s="927" t="s">
        <v>7079</v>
      </c>
      <c r="C131" s="939" t="s">
        <v>7107</v>
      </c>
      <c r="D131" s="926">
        <v>46</v>
      </c>
      <c r="E131" s="923">
        <f t="shared" ref="E131:E206" si="2">D131*F131</f>
        <v>1189100</v>
      </c>
      <c r="F131" s="934">
        <v>25850</v>
      </c>
      <c r="G131" s="1634">
        <v>7</v>
      </c>
      <c r="H131" s="935">
        <v>180950</v>
      </c>
      <c r="I131" s="936">
        <v>25850</v>
      </c>
    </row>
    <row r="132" spans="1:9" ht="18" customHeight="1">
      <c r="A132" s="925" t="s">
        <v>7591</v>
      </c>
      <c r="B132" s="927" t="s">
        <v>7079</v>
      </c>
      <c r="C132" s="939" t="s">
        <v>7108</v>
      </c>
      <c r="D132" s="926">
        <v>13</v>
      </c>
      <c r="E132" s="923">
        <f t="shared" si="2"/>
        <v>336050</v>
      </c>
      <c r="F132" s="934">
        <v>25850</v>
      </c>
      <c r="G132" s="1634">
        <v>7</v>
      </c>
      <c r="H132" s="935">
        <v>180950</v>
      </c>
      <c r="I132" s="936">
        <v>25850</v>
      </c>
    </row>
    <row r="133" spans="1:9" ht="18" customHeight="1">
      <c r="A133" s="925" t="s">
        <v>7104</v>
      </c>
      <c r="B133" s="925" t="s">
        <v>7104</v>
      </c>
      <c r="C133" s="925" t="s">
        <v>7109</v>
      </c>
      <c r="D133" s="926"/>
      <c r="E133" s="923">
        <f t="shared" si="2"/>
        <v>0</v>
      </c>
      <c r="F133" s="934"/>
      <c r="G133" s="1634"/>
      <c r="H133" s="935">
        <v>0</v>
      </c>
      <c r="I133" s="936"/>
    </row>
    <row r="134" spans="1:9" ht="18" customHeight="1">
      <c r="A134" s="925" t="s">
        <v>7592</v>
      </c>
      <c r="B134" s="927" t="s">
        <v>7593</v>
      </c>
      <c r="C134" s="925" t="s">
        <v>7110</v>
      </c>
      <c r="D134" s="926">
        <v>6</v>
      </c>
      <c r="E134" s="923">
        <f t="shared" si="2"/>
        <v>68400</v>
      </c>
      <c r="F134" s="934">
        <v>11400</v>
      </c>
      <c r="G134" s="1634">
        <v>1</v>
      </c>
      <c r="H134" s="935">
        <v>98676.62</v>
      </c>
      <c r="I134" s="936">
        <v>98676.62</v>
      </c>
    </row>
    <row r="135" spans="1:9" ht="18" customHeight="1">
      <c r="A135" s="925" t="s">
        <v>7594</v>
      </c>
      <c r="B135" s="927" t="s">
        <v>7595</v>
      </c>
      <c r="C135" s="925" t="s">
        <v>7111</v>
      </c>
      <c r="D135" s="926"/>
      <c r="E135" s="923">
        <f t="shared" si="2"/>
        <v>0</v>
      </c>
      <c r="F135" s="934"/>
      <c r="G135" s="1634">
        <v>3</v>
      </c>
      <c r="H135" s="935">
        <v>757.37142857142862</v>
      </c>
      <c r="I135" s="936">
        <v>252.45714285714288</v>
      </c>
    </row>
    <row r="136" spans="1:9" ht="18" customHeight="1">
      <c r="A136" s="925" t="s">
        <v>7596</v>
      </c>
      <c r="B136" s="927" t="s">
        <v>7139</v>
      </c>
      <c r="C136" s="925" t="s">
        <v>7112</v>
      </c>
      <c r="D136" s="926"/>
      <c r="E136" s="923">
        <f t="shared" si="2"/>
        <v>0</v>
      </c>
      <c r="F136" s="934"/>
      <c r="G136" s="1634">
        <v>1</v>
      </c>
      <c r="H136" s="935">
        <v>9771.3700000000008</v>
      </c>
      <c r="I136" s="936">
        <v>9771.3700000000008</v>
      </c>
    </row>
    <row r="137" spans="1:9" ht="18" customHeight="1">
      <c r="A137" s="925" t="s">
        <v>7597</v>
      </c>
      <c r="B137" s="927" t="s">
        <v>7139</v>
      </c>
      <c r="C137" s="925" t="s">
        <v>7113</v>
      </c>
      <c r="D137" s="926">
        <v>1</v>
      </c>
      <c r="E137" s="923">
        <f t="shared" si="2"/>
        <v>9771.3700000000008</v>
      </c>
      <c r="F137" s="934">
        <v>9771.3700000000008</v>
      </c>
      <c r="G137" s="1634">
        <v>1</v>
      </c>
      <c r="H137" s="935">
        <v>9771.3700000000008</v>
      </c>
      <c r="I137" s="936">
        <v>9771.3700000000008</v>
      </c>
    </row>
    <row r="138" spans="1:9" ht="18" customHeight="1">
      <c r="A138" s="925" t="s">
        <v>7598</v>
      </c>
      <c r="B138" s="927" t="s">
        <v>7545</v>
      </c>
      <c r="C138" s="925" t="s">
        <v>7114</v>
      </c>
      <c r="D138" s="926">
        <v>84</v>
      </c>
      <c r="E138" s="923">
        <f t="shared" si="2"/>
        <v>19563.600000000002</v>
      </c>
      <c r="F138" s="934">
        <v>232.9</v>
      </c>
      <c r="G138" s="1634">
        <v>46</v>
      </c>
      <c r="H138" s="935">
        <v>53636</v>
      </c>
      <c r="I138" s="936">
        <v>1166</v>
      </c>
    </row>
    <row r="139" spans="1:9" ht="18" customHeight="1">
      <c r="A139" s="925" t="s">
        <v>7598</v>
      </c>
      <c r="B139" s="927" t="s">
        <v>7545</v>
      </c>
      <c r="C139" s="925" t="s">
        <v>7114</v>
      </c>
      <c r="D139" s="926"/>
      <c r="E139" s="923">
        <f t="shared" si="2"/>
        <v>0</v>
      </c>
      <c r="F139" s="934"/>
      <c r="G139" s="1634">
        <v>2</v>
      </c>
      <c r="H139" s="935">
        <v>534.6</v>
      </c>
      <c r="I139" s="936">
        <v>267.3</v>
      </c>
    </row>
    <row r="140" spans="1:9" ht="18" customHeight="1">
      <c r="A140" s="925" t="s">
        <v>7599</v>
      </c>
      <c r="B140" s="927" t="s">
        <v>7600</v>
      </c>
      <c r="C140" s="939" t="s">
        <v>7115</v>
      </c>
      <c r="D140" s="926">
        <v>33</v>
      </c>
      <c r="E140" s="923">
        <f t="shared" si="2"/>
        <v>37389</v>
      </c>
      <c r="F140" s="934">
        <v>1133</v>
      </c>
      <c r="G140" s="1634">
        <v>260</v>
      </c>
      <c r="H140" s="935">
        <v>310138.39999999997</v>
      </c>
      <c r="I140" s="936">
        <v>1192.8399999999999</v>
      </c>
    </row>
    <row r="141" spans="1:9" ht="18" customHeight="1">
      <c r="A141" s="925" t="s">
        <v>7599</v>
      </c>
      <c r="B141" s="927" t="s">
        <v>7600</v>
      </c>
      <c r="C141" s="939" t="s">
        <v>7115</v>
      </c>
      <c r="D141" s="926">
        <v>143</v>
      </c>
      <c r="E141" s="923">
        <f t="shared" si="2"/>
        <v>166738</v>
      </c>
      <c r="F141" s="934">
        <v>1166</v>
      </c>
      <c r="G141" s="1634"/>
      <c r="H141" s="935"/>
      <c r="I141" s="936"/>
    </row>
    <row r="142" spans="1:9" ht="18" customHeight="1">
      <c r="A142" s="925" t="s">
        <v>7601</v>
      </c>
      <c r="B142" s="927" t="s">
        <v>7602</v>
      </c>
      <c r="C142" s="1627" t="s">
        <v>7116</v>
      </c>
      <c r="D142" s="926"/>
      <c r="E142" s="923">
        <f t="shared" si="2"/>
        <v>0</v>
      </c>
      <c r="F142" s="934"/>
      <c r="G142" s="1634">
        <v>65</v>
      </c>
      <c r="H142" s="935">
        <v>22122.941176470591</v>
      </c>
      <c r="I142" s="936">
        <v>340.35294117647061</v>
      </c>
    </row>
    <row r="143" spans="1:9" ht="18" customHeight="1">
      <c r="A143" s="925" t="s">
        <v>7603</v>
      </c>
      <c r="B143" s="927" t="s">
        <v>7604</v>
      </c>
      <c r="C143" s="1627" t="s">
        <v>7117</v>
      </c>
      <c r="D143" s="926">
        <v>108</v>
      </c>
      <c r="E143" s="923">
        <f t="shared" si="2"/>
        <v>30888</v>
      </c>
      <c r="F143" s="934">
        <v>286</v>
      </c>
      <c r="G143" s="1634">
        <v>20</v>
      </c>
      <c r="H143" s="935">
        <v>5720</v>
      </c>
      <c r="I143" s="936">
        <v>286</v>
      </c>
    </row>
    <row r="144" spans="1:9" ht="18" customHeight="1">
      <c r="A144" s="925" t="s">
        <v>7603</v>
      </c>
      <c r="B144" s="927" t="s">
        <v>7604</v>
      </c>
      <c r="C144" s="1627" t="s">
        <v>7117</v>
      </c>
      <c r="D144" s="926"/>
      <c r="E144" s="923">
        <f t="shared" si="2"/>
        <v>0</v>
      </c>
      <c r="F144" s="934"/>
      <c r="G144" s="1634">
        <v>48</v>
      </c>
      <c r="H144" s="935">
        <v>17424</v>
      </c>
      <c r="I144" s="936">
        <v>363</v>
      </c>
    </row>
    <row r="145" spans="1:9" ht="18" customHeight="1">
      <c r="A145" s="925" t="s">
        <v>7605</v>
      </c>
      <c r="B145" s="927" t="s">
        <v>7079</v>
      </c>
      <c r="C145" s="925" t="s">
        <v>7083</v>
      </c>
      <c r="D145" s="926">
        <v>5</v>
      </c>
      <c r="E145" s="923">
        <f t="shared" si="2"/>
        <v>138050</v>
      </c>
      <c r="F145" s="934">
        <v>27610</v>
      </c>
      <c r="G145" s="1634"/>
      <c r="H145" s="935">
        <v>0</v>
      </c>
      <c r="I145" s="936"/>
    </row>
    <row r="146" spans="1:9" ht="18" customHeight="1">
      <c r="A146" s="925" t="s">
        <v>7606</v>
      </c>
      <c r="B146" s="927" t="s">
        <v>7104</v>
      </c>
      <c r="C146" s="1627" t="s">
        <v>7118</v>
      </c>
      <c r="D146" s="926">
        <v>9</v>
      </c>
      <c r="E146" s="923">
        <f t="shared" si="2"/>
        <v>443025</v>
      </c>
      <c r="F146" s="934">
        <v>49225</v>
      </c>
      <c r="G146" s="1634"/>
      <c r="H146" s="935">
        <v>0</v>
      </c>
      <c r="I146" s="936"/>
    </row>
    <row r="147" spans="1:9" ht="18" customHeight="1">
      <c r="A147" s="925" t="s">
        <v>7607</v>
      </c>
      <c r="B147" s="927" t="s">
        <v>7104</v>
      </c>
      <c r="C147" s="1627" t="s">
        <v>7119</v>
      </c>
      <c r="D147" s="926"/>
      <c r="E147" s="923">
        <f t="shared" si="2"/>
        <v>0</v>
      </c>
      <c r="F147" s="934"/>
      <c r="G147" s="1634">
        <v>5</v>
      </c>
      <c r="H147" s="935">
        <v>246125</v>
      </c>
      <c r="I147" s="936">
        <v>49225</v>
      </c>
    </row>
    <row r="148" spans="1:9" ht="18" customHeight="1">
      <c r="A148" s="925" t="s">
        <v>7608</v>
      </c>
      <c r="B148" s="927" t="s">
        <v>7104</v>
      </c>
      <c r="C148" s="925" t="s">
        <v>7120</v>
      </c>
      <c r="D148" s="926">
        <v>5</v>
      </c>
      <c r="E148" s="923">
        <f t="shared" si="2"/>
        <v>246125</v>
      </c>
      <c r="F148" s="934">
        <v>49225</v>
      </c>
      <c r="G148" s="1634">
        <v>13</v>
      </c>
      <c r="H148" s="935">
        <v>639925</v>
      </c>
      <c r="I148" s="936">
        <v>49225</v>
      </c>
    </row>
    <row r="149" spans="1:9" ht="18" customHeight="1">
      <c r="A149" s="925" t="s">
        <v>7609</v>
      </c>
      <c r="B149" s="927" t="s">
        <v>7104</v>
      </c>
      <c r="C149" s="925" t="s">
        <v>7121</v>
      </c>
      <c r="D149" s="926"/>
      <c r="E149" s="923">
        <f t="shared" si="2"/>
        <v>0</v>
      </c>
      <c r="F149" s="934"/>
      <c r="G149" s="1634">
        <v>3</v>
      </c>
      <c r="H149" s="935">
        <v>147675</v>
      </c>
      <c r="I149" s="936">
        <v>49225</v>
      </c>
    </row>
    <row r="150" spans="1:9" ht="18" customHeight="1">
      <c r="A150" s="925" t="s">
        <v>7610</v>
      </c>
      <c r="B150" s="927" t="s">
        <v>7104</v>
      </c>
      <c r="C150" s="1627" t="s">
        <v>7122</v>
      </c>
      <c r="D150" s="926"/>
      <c r="E150" s="923">
        <f t="shared" si="2"/>
        <v>0</v>
      </c>
      <c r="F150" s="934"/>
      <c r="G150" s="1634">
        <v>1</v>
      </c>
      <c r="H150" s="935">
        <v>50160</v>
      </c>
      <c r="I150" s="936">
        <v>50160</v>
      </c>
    </row>
    <row r="151" spans="1:9" ht="18" customHeight="1">
      <c r="A151" s="925" t="s">
        <v>7611</v>
      </c>
      <c r="B151" s="927" t="s">
        <v>7104</v>
      </c>
      <c r="C151" s="925" t="s">
        <v>7123</v>
      </c>
      <c r="D151" s="926">
        <v>2</v>
      </c>
      <c r="E151" s="923">
        <f t="shared" si="2"/>
        <v>100320</v>
      </c>
      <c r="F151" s="934">
        <v>50160</v>
      </c>
      <c r="G151" s="1634">
        <v>1</v>
      </c>
      <c r="H151" s="935">
        <v>59400</v>
      </c>
      <c r="I151" s="936">
        <v>59400</v>
      </c>
    </row>
    <row r="152" spans="1:9" ht="18" customHeight="1">
      <c r="A152" s="925" t="s">
        <v>7612</v>
      </c>
      <c r="B152" s="927" t="s">
        <v>7104</v>
      </c>
      <c r="C152" s="1627" t="s">
        <v>7124</v>
      </c>
      <c r="D152" s="926">
        <v>6</v>
      </c>
      <c r="E152" s="923">
        <f t="shared" si="2"/>
        <v>356400</v>
      </c>
      <c r="F152" s="934">
        <v>59400</v>
      </c>
      <c r="G152" s="1634">
        <v>1</v>
      </c>
      <c r="H152" s="935">
        <v>59400</v>
      </c>
      <c r="I152" s="936">
        <v>59400</v>
      </c>
    </row>
    <row r="153" spans="1:9" ht="18" customHeight="1">
      <c r="A153" s="925" t="s">
        <v>7104</v>
      </c>
      <c r="B153" s="925" t="s">
        <v>7104</v>
      </c>
      <c r="C153" s="1627" t="s">
        <v>7124</v>
      </c>
      <c r="D153" s="926"/>
      <c r="E153" s="923">
        <f t="shared" si="2"/>
        <v>0</v>
      </c>
      <c r="F153" s="934"/>
      <c r="G153" s="1634"/>
      <c r="H153" s="935">
        <v>0</v>
      </c>
      <c r="I153" s="936"/>
    </row>
    <row r="154" spans="1:9" ht="18" customHeight="1">
      <c r="A154" s="925" t="s">
        <v>7125</v>
      </c>
      <c r="B154" s="925" t="s">
        <v>7125</v>
      </c>
      <c r="C154" s="925" t="s">
        <v>7126</v>
      </c>
      <c r="D154" s="926"/>
      <c r="E154" s="923">
        <f t="shared" si="2"/>
        <v>0</v>
      </c>
      <c r="F154" s="934"/>
      <c r="G154" s="944"/>
      <c r="H154" s="1645">
        <v>0</v>
      </c>
      <c r="I154" s="936"/>
    </row>
    <row r="155" spans="1:9" ht="18" customHeight="1">
      <c r="A155" s="925" t="s">
        <v>7613</v>
      </c>
      <c r="B155" s="927" t="s">
        <v>7614</v>
      </c>
      <c r="C155" s="925" t="s">
        <v>7103</v>
      </c>
      <c r="D155" s="926"/>
      <c r="E155" s="923">
        <f t="shared" si="2"/>
        <v>0</v>
      </c>
      <c r="F155" s="934"/>
      <c r="G155" s="1634">
        <v>1</v>
      </c>
      <c r="H155" s="935">
        <v>63789</v>
      </c>
      <c r="I155" s="936">
        <v>63789</v>
      </c>
    </row>
    <row r="156" spans="1:9" ht="18" customHeight="1">
      <c r="A156" s="925" t="s">
        <v>7615</v>
      </c>
      <c r="B156" s="927" t="s">
        <v>7616</v>
      </c>
      <c r="C156" s="925" t="s">
        <v>7127</v>
      </c>
      <c r="D156" s="926">
        <v>1</v>
      </c>
      <c r="E156" s="923">
        <f t="shared" si="2"/>
        <v>396000</v>
      </c>
      <c r="F156" s="934">
        <v>396000</v>
      </c>
      <c r="G156" s="1634">
        <v>1</v>
      </c>
      <c r="H156" s="935">
        <v>6707.8</v>
      </c>
      <c r="I156" s="936">
        <v>10686.5</v>
      </c>
    </row>
    <row r="157" spans="1:9" ht="18" customHeight="1">
      <c r="A157" s="925" t="s">
        <v>7617</v>
      </c>
      <c r="B157" s="927" t="s">
        <v>7576</v>
      </c>
      <c r="C157" s="925" t="s">
        <v>7128</v>
      </c>
      <c r="D157" s="926"/>
      <c r="E157" s="923">
        <f t="shared" si="2"/>
        <v>0</v>
      </c>
      <c r="F157" s="934"/>
      <c r="G157" s="1634">
        <v>1</v>
      </c>
      <c r="H157" s="935">
        <v>10686.5</v>
      </c>
      <c r="I157" s="936">
        <v>10686.5</v>
      </c>
    </row>
    <row r="158" spans="1:9" ht="18" customHeight="1">
      <c r="A158" s="925" t="s">
        <v>7618</v>
      </c>
      <c r="B158" s="927" t="s">
        <v>7576</v>
      </c>
      <c r="C158" s="925" t="s">
        <v>7129</v>
      </c>
      <c r="D158" s="926"/>
      <c r="E158" s="923">
        <f t="shared" si="2"/>
        <v>0</v>
      </c>
      <c r="F158" s="934"/>
      <c r="G158" s="1634">
        <v>1</v>
      </c>
      <c r="H158" s="935">
        <v>10686.5</v>
      </c>
      <c r="I158" s="936">
        <v>10686.5</v>
      </c>
    </row>
    <row r="159" spans="1:9" ht="18" customHeight="1">
      <c r="A159" s="925" t="s">
        <v>7619</v>
      </c>
      <c r="B159" s="927" t="s">
        <v>7620</v>
      </c>
      <c r="C159" s="939" t="s">
        <v>7130</v>
      </c>
      <c r="D159" s="926">
        <v>16</v>
      </c>
      <c r="E159" s="923">
        <f t="shared" si="2"/>
        <v>69520</v>
      </c>
      <c r="F159" s="934">
        <v>4345</v>
      </c>
      <c r="G159" s="1634">
        <v>13</v>
      </c>
      <c r="H159" s="935">
        <v>56485</v>
      </c>
      <c r="I159" s="936">
        <v>4345</v>
      </c>
    </row>
    <row r="160" spans="1:9" ht="18" customHeight="1">
      <c r="A160" s="925" t="s">
        <v>7621</v>
      </c>
      <c r="B160" s="927" t="s">
        <v>7620</v>
      </c>
      <c r="C160" s="939" t="s">
        <v>7131</v>
      </c>
      <c r="D160" s="926"/>
      <c r="E160" s="923">
        <f t="shared" si="2"/>
        <v>0</v>
      </c>
      <c r="F160" s="934"/>
      <c r="G160" s="1634"/>
      <c r="H160" s="935">
        <v>0</v>
      </c>
      <c r="I160" s="936"/>
    </row>
    <row r="161" spans="1:9" ht="18" customHeight="1">
      <c r="A161" s="925" t="s">
        <v>7622</v>
      </c>
      <c r="B161" s="927" t="s">
        <v>7620</v>
      </c>
      <c r="C161" s="939" t="s">
        <v>7132</v>
      </c>
      <c r="D161" s="926">
        <v>15</v>
      </c>
      <c r="E161" s="923">
        <f t="shared" si="2"/>
        <v>37125</v>
      </c>
      <c r="F161" s="934">
        <v>2475</v>
      </c>
      <c r="G161" s="1636">
        <v>4</v>
      </c>
      <c r="H161" s="935">
        <v>12672</v>
      </c>
      <c r="I161" s="936">
        <v>3168</v>
      </c>
    </row>
    <row r="162" spans="1:9" ht="18" customHeight="1">
      <c r="A162" s="925" t="s">
        <v>7623</v>
      </c>
      <c r="B162" s="927" t="s">
        <v>7624</v>
      </c>
      <c r="C162" s="939" t="s">
        <v>7133</v>
      </c>
      <c r="D162" s="926"/>
      <c r="E162" s="923">
        <f t="shared" si="2"/>
        <v>0</v>
      </c>
      <c r="F162" s="934"/>
      <c r="G162" s="1636">
        <v>3</v>
      </c>
      <c r="H162" s="935">
        <v>11079.84</v>
      </c>
      <c r="I162" s="936">
        <v>3693.28</v>
      </c>
    </row>
    <row r="163" spans="1:9" ht="18" customHeight="1">
      <c r="A163" s="925" t="s">
        <v>7625</v>
      </c>
      <c r="B163" s="927" t="s">
        <v>7626</v>
      </c>
      <c r="C163" s="939" t="s">
        <v>7134</v>
      </c>
      <c r="D163" s="926">
        <v>1</v>
      </c>
      <c r="E163" s="923">
        <f t="shared" si="2"/>
        <v>3693.28</v>
      </c>
      <c r="F163" s="934">
        <v>3693.28</v>
      </c>
      <c r="G163" s="1637">
        <v>2</v>
      </c>
      <c r="H163" s="940">
        <v>7386.56</v>
      </c>
      <c r="I163" s="941">
        <v>3693.28</v>
      </c>
    </row>
    <row r="164" spans="1:9" ht="18" customHeight="1">
      <c r="A164" s="925" t="s">
        <v>7627</v>
      </c>
      <c r="B164" s="927" t="s">
        <v>7626</v>
      </c>
      <c r="C164" s="939" t="s">
        <v>7135</v>
      </c>
      <c r="D164" s="926">
        <v>8</v>
      </c>
      <c r="E164" s="923">
        <f t="shared" si="2"/>
        <v>29546.240000000002</v>
      </c>
      <c r="F164" s="934">
        <v>3693.28</v>
      </c>
      <c r="G164" s="1637">
        <v>7</v>
      </c>
      <c r="H164" s="940">
        <v>25852.959999999999</v>
      </c>
      <c r="I164" s="941">
        <v>3693.2799999999997</v>
      </c>
    </row>
    <row r="165" spans="1:9" ht="18" customHeight="1">
      <c r="A165" s="925" t="s">
        <v>7628</v>
      </c>
      <c r="B165" s="927" t="s">
        <v>7629</v>
      </c>
      <c r="C165" s="939" t="s">
        <v>7136</v>
      </c>
      <c r="D165" s="926">
        <v>2</v>
      </c>
      <c r="E165" s="923">
        <f t="shared" si="2"/>
        <v>7386.56</v>
      </c>
      <c r="F165" s="934">
        <v>3693.28</v>
      </c>
      <c r="G165" s="1637">
        <v>225</v>
      </c>
      <c r="H165" s="940">
        <v>376936.14473684214</v>
      </c>
      <c r="I165" s="941">
        <v>1675.2717543859651</v>
      </c>
    </row>
    <row r="166" spans="1:9" ht="18" customHeight="1">
      <c r="A166" s="925" t="s">
        <v>7630</v>
      </c>
      <c r="B166" s="927" t="s">
        <v>7593</v>
      </c>
      <c r="C166" s="939" t="s">
        <v>7137</v>
      </c>
      <c r="D166" s="926">
        <v>294</v>
      </c>
      <c r="E166" s="923">
        <f t="shared" si="2"/>
        <v>492529.89449999994</v>
      </c>
      <c r="F166" s="934">
        <v>1675.2717499999999</v>
      </c>
      <c r="G166" s="1637">
        <v>36</v>
      </c>
      <c r="H166" s="940">
        <v>164138.43840000001</v>
      </c>
      <c r="I166" s="941">
        <v>4559.4010666666672</v>
      </c>
    </row>
    <row r="167" spans="1:9" ht="18" customHeight="1">
      <c r="A167" s="925" t="s">
        <v>7631</v>
      </c>
      <c r="B167" s="927" t="s">
        <v>7632</v>
      </c>
      <c r="C167" s="939" t="s">
        <v>7138</v>
      </c>
      <c r="D167" s="926">
        <v>13</v>
      </c>
      <c r="E167" s="923">
        <f t="shared" si="2"/>
        <v>59272.212999999996</v>
      </c>
      <c r="F167" s="934">
        <v>4559.4009999999998</v>
      </c>
      <c r="G167" s="1637">
        <v>1</v>
      </c>
      <c r="H167" s="940">
        <v>9771.3700000000008</v>
      </c>
      <c r="I167" s="941">
        <v>9771.3700000000008</v>
      </c>
    </row>
    <row r="168" spans="1:9" ht="18" customHeight="1">
      <c r="A168" s="925" t="s">
        <v>7139</v>
      </c>
      <c r="B168" s="925" t="s">
        <v>7139</v>
      </c>
      <c r="C168" s="939" t="s">
        <v>7140</v>
      </c>
      <c r="D168" s="926"/>
      <c r="E168" s="923">
        <f t="shared" si="2"/>
        <v>0</v>
      </c>
      <c r="F168" s="934"/>
      <c r="G168" s="1637"/>
      <c r="H168" s="940">
        <v>0</v>
      </c>
      <c r="I168" s="941"/>
    </row>
    <row r="169" spans="1:9" ht="18" customHeight="1">
      <c r="A169" s="925" t="s">
        <v>7141</v>
      </c>
      <c r="B169" s="925" t="s">
        <v>7141</v>
      </c>
      <c r="C169" s="939" t="s">
        <v>7142</v>
      </c>
      <c r="D169" s="926"/>
      <c r="E169" s="923">
        <f t="shared" si="2"/>
        <v>0</v>
      </c>
      <c r="F169" s="934"/>
      <c r="G169" s="1637"/>
      <c r="H169" s="940">
        <v>0</v>
      </c>
      <c r="I169" s="941"/>
    </row>
    <row r="170" spans="1:9" ht="18" customHeight="1">
      <c r="A170" s="925" t="s">
        <v>7633</v>
      </c>
      <c r="B170" s="927" t="s">
        <v>7624</v>
      </c>
      <c r="C170" s="939" t="s">
        <v>7143</v>
      </c>
      <c r="D170" s="926">
        <v>5</v>
      </c>
      <c r="E170" s="923">
        <f t="shared" si="2"/>
        <v>16500</v>
      </c>
      <c r="F170" s="934">
        <v>3300</v>
      </c>
      <c r="G170" s="1637"/>
      <c r="H170" s="940">
        <v>0</v>
      </c>
      <c r="I170" s="941"/>
    </row>
    <row r="171" spans="1:9" ht="18" customHeight="1">
      <c r="A171" s="925" t="s">
        <v>7633</v>
      </c>
      <c r="B171" s="927" t="s">
        <v>7624</v>
      </c>
      <c r="C171" s="939" t="s">
        <v>7143</v>
      </c>
      <c r="D171" s="926"/>
      <c r="E171" s="923">
        <f t="shared" si="2"/>
        <v>0</v>
      </c>
      <c r="F171" s="934"/>
      <c r="G171" s="1637">
        <v>17</v>
      </c>
      <c r="H171" s="940">
        <v>56100</v>
      </c>
      <c r="I171" s="941">
        <v>3300</v>
      </c>
    </row>
    <row r="172" spans="1:9" ht="18" customHeight="1">
      <c r="A172" s="925" t="s">
        <v>7634</v>
      </c>
      <c r="B172" s="927" t="s">
        <v>7624</v>
      </c>
      <c r="C172" s="939" t="s">
        <v>7144</v>
      </c>
      <c r="D172" s="926">
        <v>2</v>
      </c>
      <c r="E172" s="923">
        <f t="shared" si="2"/>
        <v>6600</v>
      </c>
      <c r="F172" s="934">
        <v>3300</v>
      </c>
      <c r="G172" s="1636">
        <v>4</v>
      </c>
      <c r="H172" s="935">
        <v>14388</v>
      </c>
      <c r="I172" s="936">
        <v>3597</v>
      </c>
    </row>
    <row r="173" spans="1:9" ht="18" customHeight="1">
      <c r="A173" s="925" t="s">
        <v>7634</v>
      </c>
      <c r="B173" s="927" t="s">
        <v>7624</v>
      </c>
      <c r="C173" s="939" t="s">
        <v>7144</v>
      </c>
      <c r="D173" s="926"/>
      <c r="E173" s="923">
        <f t="shared" si="2"/>
        <v>0</v>
      </c>
      <c r="F173" s="934"/>
      <c r="G173" s="946">
        <v>9</v>
      </c>
      <c r="H173" s="935">
        <v>32373</v>
      </c>
      <c r="I173" s="936">
        <v>3597</v>
      </c>
    </row>
    <row r="174" spans="1:9" ht="18" customHeight="1">
      <c r="A174" s="925" t="s">
        <v>7635</v>
      </c>
      <c r="B174" s="927" t="s">
        <v>7547</v>
      </c>
      <c r="C174" s="925" t="s">
        <v>7145</v>
      </c>
      <c r="D174" s="926"/>
      <c r="E174" s="923">
        <f t="shared" si="2"/>
        <v>0</v>
      </c>
      <c r="F174" s="934"/>
      <c r="G174" s="946"/>
      <c r="H174" s="935">
        <v>0</v>
      </c>
      <c r="I174" s="936"/>
    </row>
    <row r="175" spans="1:9" ht="18" customHeight="1">
      <c r="A175" s="945" t="s">
        <v>7636</v>
      </c>
      <c r="B175" s="927" t="s">
        <v>7626</v>
      </c>
      <c r="C175" s="925" t="s">
        <v>7146</v>
      </c>
      <c r="D175" s="926">
        <v>1</v>
      </c>
      <c r="E175" s="923">
        <f t="shared" si="2"/>
        <v>3693.28</v>
      </c>
      <c r="F175" s="934">
        <v>3693.28</v>
      </c>
      <c r="G175" s="946">
        <v>7</v>
      </c>
      <c r="H175" s="946">
        <v>25852.959999999999</v>
      </c>
      <c r="I175" s="936">
        <v>3693.2799999999997</v>
      </c>
    </row>
    <row r="176" spans="1:9" ht="18" customHeight="1">
      <c r="A176" s="947" t="s">
        <v>7637</v>
      </c>
      <c r="B176" s="927" t="s">
        <v>7629</v>
      </c>
      <c r="C176" s="925" t="s">
        <v>7147</v>
      </c>
      <c r="D176" s="926">
        <v>4</v>
      </c>
      <c r="E176" s="923">
        <f t="shared" si="2"/>
        <v>14773.12</v>
      </c>
      <c r="F176" s="934">
        <v>3693.28</v>
      </c>
      <c r="G176" s="946">
        <v>2</v>
      </c>
      <c r="H176" s="946">
        <v>7386.56</v>
      </c>
      <c r="I176" s="936">
        <v>3693.28</v>
      </c>
    </row>
    <row r="177" spans="1:9" ht="18" customHeight="1">
      <c r="A177" s="947" t="s">
        <v>7638</v>
      </c>
      <c r="B177" s="927" t="s">
        <v>7629</v>
      </c>
      <c r="C177" s="925" t="s">
        <v>7148</v>
      </c>
      <c r="D177" s="926"/>
      <c r="E177" s="923">
        <f t="shared" si="2"/>
        <v>0</v>
      </c>
      <c r="F177" s="934"/>
      <c r="G177" s="946">
        <v>1</v>
      </c>
      <c r="H177" s="946">
        <v>3693.28</v>
      </c>
      <c r="I177" s="936">
        <v>3693.28</v>
      </c>
    </row>
    <row r="178" spans="1:9" ht="18" customHeight="1">
      <c r="A178" s="927" t="s">
        <v>7639</v>
      </c>
      <c r="B178" s="927" t="s">
        <v>7079</v>
      </c>
      <c r="C178" s="927" t="s">
        <v>7640</v>
      </c>
      <c r="D178" s="927">
        <v>3</v>
      </c>
      <c r="E178" s="923">
        <f t="shared" si="2"/>
        <v>82830</v>
      </c>
      <c r="F178" s="1619">
        <v>27610</v>
      </c>
      <c r="G178" s="946"/>
      <c r="H178" s="946"/>
      <c r="I178" s="936"/>
    </row>
    <row r="179" spans="1:9" ht="18" customHeight="1">
      <c r="A179" s="927" t="s">
        <v>7641</v>
      </c>
      <c r="B179" s="927" t="s">
        <v>7079</v>
      </c>
      <c r="C179" s="927" t="s">
        <v>7642</v>
      </c>
      <c r="D179" s="927">
        <v>1</v>
      </c>
      <c r="E179" s="923">
        <f t="shared" si="2"/>
        <v>27610</v>
      </c>
      <c r="F179" s="1619">
        <v>27610</v>
      </c>
      <c r="G179" s="946"/>
      <c r="H179" s="946"/>
      <c r="I179" s="936"/>
    </row>
    <row r="180" spans="1:9" ht="18" customHeight="1">
      <c r="A180" s="927" t="s">
        <v>7643</v>
      </c>
      <c r="B180" s="927" t="s">
        <v>7079</v>
      </c>
      <c r="C180" s="927" t="s">
        <v>7644</v>
      </c>
      <c r="D180" s="927">
        <v>2</v>
      </c>
      <c r="E180" s="923">
        <f t="shared" si="2"/>
        <v>33836</v>
      </c>
      <c r="F180" s="1619">
        <v>16918</v>
      </c>
      <c r="G180" s="946"/>
      <c r="H180" s="946"/>
      <c r="I180" s="936"/>
    </row>
    <row r="181" spans="1:9" ht="18" customHeight="1">
      <c r="A181" s="927" t="s">
        <v>7645</v>
      </c>
      <c r="B181" s="927" t="s">
        <v>7104</v>
      </c>
      <c r="C181" s="927" t="s">
        <v>7646</v>
      </c>
      <c r="D181" s="927">
        <v>38</v>
      </c>
      <c r="E181" s="923">
        <f t="shared" si="2"/>
        <v>1870550</v>
      </c>
      <c r="F181" s="1619">
        <v>49225</v>
      </c>
      <c r="G181" s="946"/>
      <c r="H181" s="946"/>
      <c r="I181" s="936"/>
    </row>
    <row r="182" spans="1:9" ht="18" customHeight="1">
      <c r="A182" s="927" t="s">
        <v>7647</v>
      </c>
      <c r="B182" s="927" t="s">
        <v>7104</v>
      </c>
      <c r="C182" s="927" t="s">
        <v>7648</v>
      </c>
      <c r="D182" s="927"/>
      <c r="E182" s="923">
        <f t="shared" si="2"/>
        <v>0</v>
      </c>
      <c r="F182" s="1619"/>
      <c r="G182" s="946"/>
      <c r="H182" s="946"/>
      <c r="I182" s="936"/>
    </row>
    <row r="183" spans="1:9" ht="18" customHeight="1">
      <c r="A183" s="927" t="s">
        <v>7649</v>
      </c>
      <c r="B183" s="927" t="s">
        <v>7104</v>
      </c>
      <c r="C183" s="927" t="s">
        <v>7650</v>
      </c>
      <c r="D183" s="927">
        <v>2</v>
      </c>
      <c r="E183" s="923">
        <f t="shared" si="2"/>
        <v>98450</v>
      </c>
      <c r="F183" s="1619">
        <v>49225</v>
      </c>
      <c r="G183" s="946"/>
      <c r="H183" s="946"/>
      <c r="I183" s="936"/>
    </row>
    <row r="184" spans="1:9" ht="18" customHeight="1">
      <c r="A184" s="927" t="s">
        <v>7842</v>
      </c>
      <c r="B184" s="927" t="s">
        <v>7079</v>
      </c>
      <c r="C184" s="927" t="s">
        <v>7843</v>
      </c>
      <c r="D184" s="927">
        <v>1</v>
      </c>
      <c r="E184" s="923">
        <f t="shared" si="2"/>
        <v>25850</v>
      </c>
      <c r="F184" s="1619">
        <v>25850</v>
      </c>
      <c r="G184" s="946"/>
      <c r="H184" s="946"/>
      <c r="I184" s="936"/>
    </row>
    <row r="185" spans="1:9" ht="18" customHeight="1">
      <c r="A185" s="927" t="s">
        <v>7844</v>
      </c>
      <c r="B185" s="927" t="s">
        <v>7095</v>
      </c>
      <c r="C185" s="927" t="s">
        <v>7845</v>
      </c>
      <c r="D185" s="927">
        <v>2</v>
      </c>
      <c r="E185" s="923">
        <f t="shared" si="2"/>
        <v>12075.8</v>
      </c>
      <c r="F185" s="1619">
        <v>6037.9</v>
      </c>
      <c r="G185" s="946"/>
      <c r="H185" s="946"/>
      <c r="I185" s="936"/>
    </row>
    <row r="186" spans="1:9" ht="18" customHeight="1">
      <c r="A186" s="927" t="s">
        <v>7846</v>
      </c>
      <c r="B186" s="927" t="s">
        <v>7095</v>
      </c>
      <c r="C186" s="927" t="s">
        <v>7847</v>
      </c>
      <c r="D186" s="927">
        <v>6</v>
      </c>
      <c r="E186" s="923">
        <f t="shared" si="2"/>
        <v>10044</v>
      </c>
      <c r="F186" s="1619">
        <v>1674</v>
      </c>
      <c r="G186" s="946"/>
      <c r="H186" s="946"/>
      <c r="I186" s="936"/>
    </row>
    <row r="187" spans="1:9" ht="18" customHeight="1">
      <c r="A187" s="927" t="s">
        <v>7848</v>
      </c>
      <c r="B187" s="927" t="s">
        <v>7095</v>
      </c>
      <c r="C187" s="927" t="s">
        <v>7849</v>
      </c>
      <c r="D187" s="927">
        <v>1</v>
      </c>
      <c r="E187" s="923">
        <f t="shared" si="2"/>
        <v>0</v>
      </c>
      <c r="F187" s="1619">
        <v>0</v>
      </c>
      <c r="G187" s="946"/>
      <c r="H187" s="946"/>
      <c r="I187" s="936"/>
    </row>
    <row r="188" spans="1:9" ht="18" customHeight="1">
      <c r="A188" s="927" t="s">
        <v>7850</v>
      </c>
      <c r="B188" s="927" t="s">
        <v>7079</v>
      </c>
      <c r="C188" s="927" t="s">
        <v>7851</v>
      </c>
      <c r="D188" s="927">
        <v>5</v>
      </c>
      <c r="E188" s="923">
        <f t="shared" si="2"/>
        <v>77467.5</v>
      </c>
      <c r="F188" s="1619">
        <v>15493.5</v>
      </c>
      <c r="G188" s="946"/>
      <c r="H188" s="946"/>
      <c r="I188" s="936"/>
    </row>
    <row r="189" spans="1:9" ht="18" customHeight="1">
      <c r="A189" s="927" t="s">
        <v>7852</v>
      </c>
      <c r="B189" s="927" t="s">
        <v>7079</v>
      </c>
      <c r="C189" s="927" t="s">
        <v>7853</v>
      </c>
      <c r="D189" s="927">
        <v>2</v>
      </c>
      <c r="E189" s="923">
        <f t="shared" si="2"/>
        <v>39050</v>
      </c>
      <c r="F189" s="1619">
        <v>19525</v>
      </c>
      <c r="G189" s="946"/>
      <c r="H189" s="946"/>
      <c r="I189" s="936"/>
    </row>
    <row r="190" spans="1:9" ht="18" customHeight="1">
      <c r="A190" s="927" t="s">
        <v>7854</v>
      </c>
      <c r="B190" s="927" t="s">
        <v>7079</v>
      </c>
      <c r="C190" s="927" t="s">
        <v>7855</v>
      </c>
      <c r="D190" s="927">
        <v>1</v>
      </c>
      <c r="E190" s="923">
        <f t="shared" si="2"/>
        <v>34991</v>
      </c>
      <c r="F190" s="1619">
        <v>34991</v>
      </c>
      <c r="G190" s="946"/>
      <c r="H190" s="946"/>
      <c r="I190" s="936"/>
    </row>
    <row r="191" spans="1:9" ht="18" customHeight="1">
      <c r="A191" s="927" t="s">
        <v>7856</v>
      </c>
      <c r="B191" s="927" t="s">
        <v>7857</v>
      </c>
      <c r="C191" s="927" t="s">
        <v>7858</v>
      </c>
      <c r="D191" s="927">
        <v>2</v>
      </c>
      <c r="E191" s="923">
        <f t="shared" si="2"/>
        <v>8850.6</v>
      </c>
      <c r="F191" s="1619">
        <v>4425.3</v>
      </c>
      <c r="G191" s="946"/>
      <c r="H191" s="946"/>
      <c r="I191" s="936"/>
    </row>
    <row r="192" spans="1:9" ht="18" customHeight="1">
      <c r="A192" s="927" t="s">
        <v>7859</v>
      </c>
      <c r="B192" s="927" t="s">
        <v>7860</v>
      </c>
      <c r="C192" s="927" t="s">
        <v>7861</v>
      </c>
      <c r="D192" s="927">
        <v>2</v>
      </c>
      <c r="E192" s="923">
        <f t="shared" si="2"/>
        <v>3174.6</v>
      </c>
      <c r="F192" s="1619">
        <v>1587.3</v>
      </c>
      <c r="G192" s="946"/>
      <c r="H192" s="946"/>
      <c r="I192" s="936"/>
    </row>
    <row r="193" spans="1:9" ht="18" customHeight="1">
      <c r="A193" s="1621" t="s">
        <v>7149</v>
      </c>
      <c r="B193" s="1621"/>
      <c r="C193" s="1628"/>
      <c r="D193" s="948"/>
      <c r="E193" s="914">
        <f>SUM(E194:E203)</f>
        <v>222310</v>
      </c>
      <c r="F193" s="932"/>
      <c r="G193" s="933"/>
      <c r="H193" s="916">
        <v>125840</v>
      </c>
      <c r="I193" s="933"/>
    </row>
    <row r="194" spans="1:9" ht="18" customHeight="1">
      <c r="A194" s="939" t="s">
        <v>7651</v>
      </c>
      <c r="B194" s="927" t="s">
        <v>7652</v>
      </c>
      <c r="C194" s="925" t="s">
        <v>7150</v>
      </c>
      <c r="D194" s="926"/>
      <c r="E194" s="923">
        <f t="shared" si="2"/>
        <v>0</v>
      </c>
      <c r="F194" s="934"/>
      <c r="G194" s="1638"/>
      <c r="H194" s="941"/>
      <c r="I194" s="921"/>
    </row>
    <row r="195" spans="1:9" ht="18" customHeight="1">
      <c r="A195" s="939" t="s">
        <v>7653</v>
      </c>
      <c r="B195" s="927" t="s">
        <v>7654</v>
      </c>
      <c r="C195" s="939" t="s">
        <v>7151</v>
      </c>
      <c r="D195" s="926"/>
      <c r="E195" s="923">
        <f t="shared" si="2"/>
        <v>0</v>
      </c>
      <c r="F195" s="934"/>
      <c r="G195" s="1638"/>
      <c r="H195" s="941"/>
      <c r="I195" s="921"/>
    </row>
    <row r="196" spans="1:9" ht="18" customHeight="1">
      <c r="A196" s="939" t="s">
        <v>7655</v>
      </c>
      <c r="B196" s="927" t="s">
        <v>7656</v>
      </c>
      <c r="C196" s="949" t="s">
        <v>7152</v>
      </c>
      <c r="D196" s="920">
        <v>21</v>
      </c>
      <c r="E196" s="923">
        <f t="shared" si="2"/>
        <v>34650</v>
      </c>
      <c r="F196" s="1619">
        <v>1650</v>
      </c>
      <c r="G196" s="1638">
        <v>2</v>
      </c>
      <c r="H196" s="941">
        <v>3300</v>
      </c>
      <c r="I196" s="941">
        <v>1650</v>
      </c>
    </row>
    <row r="197" spans="1:9" ht="18" customHeight="1">
      <c r="A197" s="939" t="s">
        <v>7657</v>
      </c>
      <c r="B197" s="927" t="s">
        <v>7654</v>
      </c>
      <c r="C197" s="1627" t="s">
        <v>7153</v>
      </c>
      <c r="D197" s="926"/>
      <c r="E197" s="923">
        <f t="shared" si="2"/>
        <v>0</v>
      </c>
      <c r="F197" s="934"/>
      <c r="G197" s="1638">
        <v>1</v>
      </c>
      <c r="H197" s="941">
        <v>10780</v>
      </c>
      <c r="I197" s="941"/>
    </row>
    <row r="198" spans="1:9" ht="18" customHeight="1">
      <c r="A198" s="939" t="s">
        <v>7658</v>
      </c>
      <c r="B198" s="927" t="s">
        <v>7652</v>
      </c>
      <c r="C198" s="939" t="s">
        <v>7154</v>
      </c>
      <c r="D198" s="926"/>
      <c r="E198" s="923">
        <f t="shared" si="2"/>
        <v>0</v>
      </c>
      <c r="F198" s="934"/>
      <c r="G198" s="1638"/>
      <c r="H198" s="941"/>
      <c r="I198" s="941"/>
    </row>
    <row r="199" spans="1:9" ht="18" customHeight="1">
      <c r="A199" s="939" t="s">
        <v>7659</v>
      </c>
      <c r="B199" s="927" t="s">
        <v>7652</v>
      </c>
      <c r="C199" s="925" t="s">
        <v>7155</v>
      </c>
      <c r="D199" s="920">
        <v>1</v>
      </c>
      <c r="E199" s="923">
        <f t="shared" si="2"/>
        <v>55880</v>
      </c>
      <c r="F199" s="923">
        <v>55880</v>
      </c>
      <c r="G199" s="1638">
        <v>1</v>
      </c>
      <c r="H199" s="941">
        <v>55880</v>
      </c>
      <c r="I199" s="941">
        <v>55880</v>
      </c>
    </row>
    <row r="200" spans="1:9" ht="18" customHeight="1">
      <c r="A200" s="939" t="s">
        <v>7660</v>
      </c>
      <c r="B200" s="927" t="s">
        <v>7652</v>
      </c>
      <c r="C200" s="925" t="s">
        <v>7156</v>
      </c>
      <c r="D200" s="920">
        <v>1</v>
      </c>
      <c r="E200" s="923">
        <f t="shared" si="2"/>
        <v>55880</v>
      </c>
      <c r="F200" s="923">
        <v>55880</v>
      </c>
      <c r="G200" s="1638">
        <v>1</v>
      </c>
      <c r="H200" s="941">
        <v>55880</v>
      </c>
      <c r="I200" s="941">
        <v>55880</v>
      </c>
    </row>
    <row r="201" spans="1:9" ht="18" customHeight="1">
      <c r="A201" s="939" t="s">
        <v>7661</v>
      </c>
      <c r="B201" s="927" t="s">
        <v>7624</v>
      </c>
      <c r="C201" s="925" t="s">
        <v>7157</v>
      </c>
      <c r="D201" s="926"/>
      <c r="E201" s="923">
        <f t="shared" si="2"/>
        <v>0</v>
      </c>
      <c r="F201" s="934"/>
      <c r="G201" s="1638">
        <v>1</v>
      </c>
      <c r="H201" s="941">
        <v>10780</v>
      </c>
      <c r="I201" s="941">
        <v>10780</v>
      </c>
    </row>
    <row r="202" spans="1:9" ht="18" customHeight="1">
      <c r="A202" s="925"/>
      <c r="B202" s="925"/>
      <c r="C202" s="939" t="s">
        <v>7158</v>
      </c>
      <c r="D202" s="926"/>
      <c r="E202" s="923">
        <f t="shared" si="2"/>
        <v>0</v>
      </c>
      <c r="F202" s="934"/>
      <c r="G202" s="1633"/>
      <c r="H202" s="941"/>
      <c r="I202" s="921"/>
    </row>
    <row r="203" spans="1:9" ht="18" customHeight="1">
      <c r="A203" s="927" t="s">
        <v>7662</v>
      </c>
      <c r="B203" s="927" t="s">
        <v>7663</v>
      </c>
      <c r="C203" s="927" t="s">
        <v>7664</v>
      </c>
      <c r="D203" s="927">
        <v>1</v>
      </c>
      <c r="E203" s="923">
        <f t="shared" si="2"/>
        <v>75900</v>
      </c>
      <c r="F203" s="934">
        <v>75900</v>
      </c>
      <c r="G203" s="912"/>
      <c r="H203" s="912"/>
      <c r="I203" s="912"/>
    </row>
    <row r="204" spans="1:9" ht="18" customHeight="1">
      <c r="A204" s="952" t="s">
        <v>7159</v>
      </c>
      <c r="B204" s="952"/>
      <c r="C204" s="1639"/>
      <c r="D204" s="1640"/>
      <c r="E204" s="1641">
        <f>SUM(E205:E224)</f>
        <v>2407130</v>
      </c>
      <c r="F204" s="914"/>
      <c r="G204" s="950"/>
      <c r="H204" s="916">
        <v>1863411.12</v>
      </c>
      <c r="I204" s="950"/>
    </row>
    <row r="205" spans="1:9" ht="18" customHeight="1">
      <c r="A205" s="939" t="s">
        <v>7622</v>
      </c>
      <c r="B205" s="927" t="s">
        <v>7620</v>
      </c>
      <c r="C205" s="951" t="s">
        <v>7160</v>
      </c>
      <c r="D205" s="920"/>
      <c r="E205" s="923">
        <f t="shared" si="2"/>
        <v>0</v>
      </c>
      <c r="F205" s="923"/>
      <c r="G205" s="1642">
        <v>8</v>
      </c>
      <c r="H205" s="1632">
        <v>19800</v>
      </c>
      <c r="I205" s="941">
        <v>2475</v>
      </c>
    </row>
    <row r="206" spans="1:9" ht="18" customHeight="1">
      <c r="A206" s="939" t="s">
        <v>7619</v>
      </c>
      <c r="B206" s="927" t="s">
        <v>7620</v>
      </c>
      <c r="C206" s="951" t="s">
        <v>7161</v>
      </c>
      <c r="D206" s="920"/>
      <c r="E206" s="923">
        <f t="shared" si="2"/>
        <v>0</v>
      </c>
      <c r="F206" s="923"/>
      <c r="G206" s="1642"/>
      <c r="H206" s="1632"/>
      <c r="I206" s="941"/>
    </row>
    <row r="207" spans="1:9" ht="18" customHeight="1">
      <c r="A207" s="939" t="s">
        <v>7665</v>
      </c>
      <c r="B207" s="927" t="s">
        <v>7620</v>
      </c>
      <c r="C207" s="925" t="s">
        <v>7162</v>
      </c>
      <c r="D207" s="920">
        <v>12</v>
      </c>
      <c r="E207" s="923">
        <f t="shared" ref="E207:E224" si="3">D207*F207</f>
        <v>26400</v>
      </c>
      <c r="F207" s="923">
        <v>2200</v>
      </c>
      <c r="G207" s="1642"/>
      <c r="H207" s="1632"/>
      <c r="I207" s="941"/>
    </row>
    <row r="208" spans="1:9" ht="18" customHeight="1">
      <c r="A208" s="939" t="s">
        <v>7666</v>
      </c>
      <c r="B208" s="927" t="s">
        <v>7667</v>
      </c>
      <c r="C208" s="951" t="s">
        <v>7163</v>
      </c>
      <c r="D208" s="926"/>
      <c r="E208" s="923">
        <f t="shared" si="3"/>
        <v>0</v>
      </c>
      <c r="F208" s="934"/>
      <c r="G208" s="1642"/>
      <c r="H208" s="1632"/>
      <c r="I208" s="941"/>
    </row>
    <row r="209" spans="1:13" ht="18" customHeight="1">
      <c r="A209" s="939" t="s">
        <v>7668</v>
      </c>
      <c r="B209" s="927" t="s">
        <v>7669</v>
      </c>
      <c r="C209" s="951" t="s">
        <v>7164</v>
      </c>
      <c r="D209" s="920">
        <v>68</v>
      </c>
      <c r="E209" s="923">
        <f t="shared" si="3"/>
        <v>646272</v>
      </c>
      <c r="F209" s="923">
        <v>9504</v>
      </c>
      <c r="G209" s="1642">
        <v>54.01</v>
      </c>
      <c r="H209" s="1632">
        <v>513311.04</v>
      </c>
      <c r="I209" s="941">
        <v>9504</v>
      </c>
    </row>
    <row r="210" spans="1:13" ht="18" customHeight="1">
      <c r="A210" s="939" t="s">
        <v>7670</v>
      </c>
      <c r="B210" s="927" t="s">
        <v>7095</v>
      </c>
      <c r="C210" s="951" t="s">
        <v>7165</v>
      </c>
      <c r="D210" s="920">
        <v>6</v>
      </c>
      <c r="E210" s="923">
        <f t="shared" si="3"/>
        <v>224400</v>
      </c>
      <c r="F210" s="923">
        <v>37400</v>
      </c>
      <c r="G210" s="1642">
        <v>8</v>
      </c>
      <c r="H210" s="1632">
        <v>299200</v>
      </c>
      <c r="I210" s="941">
        <v>37400</v>
      </c>
    </row>
    <row r="211" spans="1:13" ht="18" customHeight="1">
      <c r="A211" s="939" t="s">
        <v>7671</v>
      </c>
      <c r="B211" s="927" t="s">
        <v>7667</v>
      </c>
      <c r="C211" s="951" t="s">
        <v>7166</v>
      </c>
      <c r="D211" s="926"/>
      <c r="E211" s="923">
        <f t="shared" si="3"/>
        <v>0</v>
      </c>
      <c r="F211" s="934"/>
      <c r="G211" s="1642"/>
      <c r="H211" s="1632"/>
      <c r="I211" s="941"/>
    </row>
    <row r="212" spans="1:13" ht="18" customHeight="1">
      <c r="A212" s="939" t="s">
        <v>7633</v>
      </c>
      <c r="B212" s="927" t="s">
        <v>7624</v>
      </c>
      <c r="C212" s="943" t="s">
        <v>7167</v>
      </c>
      <c r="D212" s="920"/>
      <c r="E212" s="923">
        <f t="shared" si="3"/>
        <v>0</v>
      </c>
      <c r="F212" s="923"/>
      <c r="G212" s="1642">
        <v>1</v>
      </c>
      <c r="H212" s="1632">
        <v>3597</v>
      </c>
      <c r="I212" s="941">
        <v>3597</v>
      </c>
    </row>
    <row r="213" spans="1:13" ht="18" customHeight="1">
      <c r="A213" s="939" t="s">
        <v>7672</v>
      </c>
      <c r="B213" s="927" t="s">
        <v>7669</v>
      </c>
      <c r="C213" s="939" t="s">
        <v>7164</v>
      </c>
      <c r="D213" s="920">
        <v>84</v>
      </c>
      <c r="E213" s="923">
        <f t="shared" si="3"/>
        <v>798336</v>
      </c>
      <c r="F213" s="923">
        <v>9504</v>
      </c>
      <c r="G213" s="1642">
        <v>62</v>
      </c>
      <c r="H213" s="1632">
        <v>589307.07999999996</v>
      </c>
      <c r="I213" s="941">
        <v>9504.9529032258051</v>
      </c>
    </row>
    <row r="214" spans="1:13" ht="18" customHeight="1">
      <c r="A214" s="939" t="s">
        <v>7673</v>
      </c>
      <c r="B214" s="927" t="s">
        <v>7620</v>
      </c>
      <c r="C214" s="1629" t="s">
        <v>7168</v>
      </c>
      <c r="D214" s="926"/>
      <c r="E214" s="923">
        <f t="shared" si="3"/>
        <v>0</v>
      </c>
      <c r="F214" s="934"/>
      <c r="G214" s="1642">
        <v>1</v>
      </c>
      <c r="H214" s="1632">
        <v>2585</v>
      </c>
      <c r="I214" s="941">
        <v>2585</v>
      </c>
      <c r="M214" s="893"/>
    </row>
    <row r="215" spans="1:13" ht="18" customHeight="1">
      <c r="A215" s="939" t="s">
        <v>7674</v>
      </c>
      <c r="B215" s="927" t="s">
        <v>7675</v>
      </c>
      <c r="C215" s="939" t="s">
        <v>7169</v>
      </c>
      <c r="D215" s="926">
        <v>6</v>
      </c>
      <c r="E215" s="923">
        <f t="shared" si="3"/>
        <v>157740</v>
      </c>
      <c r="F215" s="934">
        <v>26290</v>
      </c>
      <c r="G215" s="1642">
        <v>1</v>
      </c>
      <c r="H215" s="1632">
        <v>26290</v>
      </c>
      <c r="I215" s="941">
        <v>26290</v>
      </c>
    </row>
    <row r="216" spans="1:13" ht="18" customHeight="1">
      <c r="A216" s="939" t="s">
        <v>7676</v>
      </c>
      <c r="B216" s="927" t="s">
        <v>7677</v>
      </c>
      <c r="C216" s="939" t="s">
        <v>7170</v>
      </c>
      <c r="D216" s="920">
        <v>6</v>
      </c>
      <c r="E216" s="923">
        <f t="shared" si="3"/>
        <v>9240</v>
      </c>
      <c r="F216" s="923">
        <v>1540</v>
      </c>
      <c r="G216" s="1642">
        <v>1</v>
      </c>
      <c r="H216" s="1632">
        <v>1540</v>
      </c>
      <c r="I216" s="941">
        <v>1540</v>
      </c>
    </row>
    <row r="217" spans="1:13" ht="18" customHeight="1">
      <c r="A217" s="939" t="s">
        <v>7676</v>
      </c>
      <c r="B217" s="927" t="s">
        <v>7677</v>
      </c>
      <c r="C217" s="939" t="s">
        <v>7170</v>
      </c>
      <c r="D217" s="920"/>
      <c r="E217" s="923">
        <f t="shared" si="3"/>
        <v>0</v>
      </c>
      <c r="F217" s="923"/>
      <c r="G217" s="1642">
        <v>3</v>
      </c>
      <c r="H217" s="1632">
        <v>5280</v>
      </c>
      <c r="I217" s="941">
        <v>1760</v>
      </c>
    </row>
    <row r="218" spans="1:13" ht="18" customHeight="1">
      <c r="A218" s="939" t="s">
        <v>7621</v>
      </c>
      <c r="B218" s="927" t="s">
        <v>7620</v>
      </c>
      <c r="C218" s="951" t="s">
        <v>7171</v>
      </c>
      <c r="D218" s="920">
        <v>106</v>
      </c>
      <c r="E218" s="923">
        <f t="shared" si="3"/>
        <v>387112</v>
      </c>
      <c r="F218" s="923">
        <v>3652</v>
      </c>
      <c r="G218" s="1642">
        <v>68</v>
      </c>
      <c r="H218" s="1632">
        <v>248336</v>
      </c>
      <c r="I218" s="941">
        <v>3652</v>
      </c>
    </row>
    <row r="219" spans="1:13" ht="18" customHeight="1">
      <c r="A219" s="939" t="s">
        <v>7621</v>
      </c>
      <c r="B219" s="927" t="s">
        <v>7620</v>
      </c>
      <c r="C219" s="951" t="s">
        <v>7171</v>
      </c>
      <c r="D219" s="920"/>
      <c r="E219" s="923">
        <f t="shared" si="3"/>
        <v>0</v>
      </c>
      <c r="F219" s="923"/>
      <c r="G219" s="1642">
        <v>2</v>
      </c>
      <c r="H219" s="1632">
        <v>7370</v>
      </c>
      <c r="I219" s="941">
        <v>3685</v>
      </c>
    </row>
    <row r="220" spans="1:13" ht="18" customHeight="1">
      <c r="A220" s="939" t="s">
        <v>7678</v>
      </c>
      <c r="B220" s="927" t="s">
        <v>7679</v>
      </c>
      <c r="C220" s="951" t="s">
        <v>7172</v>
      </c>
      <c r="D220" s="926"/>
      <c r="E220" s="923">
        <f t="shared" si="3"/>
        <v>0</v>
      </c>
      <c r="F220" s="934"/>
      <c r="G220" s="1642">
        <v>1</v>
      </c>
      <c r="H220" s="1632">
        <v>4345</v>
      </c>
      <c r="I220" s="941">
        <v>4345</v>
      </c>
    </row>
    <row r="221" spans="1:13" ht="18" customHeight="1">
      <c r="A221" s="939" t="s">
        <v>7680</v>
      </c>
      <c r="B221" s="927" t="s">
        <v>7620</v>
      </c>
      <c r="C221" s="951" t="s">
        <v>7173</v>
      </c>
      <c r="D221" s="920">
        <v>14</v>
      </c>
      <c r="E221" s="923">
        <f t="shared" si="3"/>
        <v>60830</v>
      </c>
      <c r="F221" s="923">
        <v>4345</v>
      </c>
      <c r="G221" s="1642">
        <v>30</v>
      </c>
      <c r="H221" s="1632">
        <v>130350</v>
      </c>
      <c r="I221" s="941">
        <v>4345</v>
      </c>
    </row>
    <row r="222" spans="1:13" ht="18" customHeight="1">
      <c r="A222" s="939" t="s">
        <v>7665</v>
      </c>
      <c r="B222" s="927" t="s">
        <v>7620</v>
      </c>
      <c r="C222" s="951" t="s">
        <v>7174</v>
      </c>
      <c r="D222" s="920"/>
      <c r="E222" s="923">
        <f t="shared" si="3"/>
        <v>0</v>
      </c>
      <c r="F222" s="923"/>
      <c r="G222" s="1643">
        <v>1</v>
      </c>
      <c r="H222" s="1632">
        <v>2200</v>
      </c>
      <c r="I222" s="941">
        <v>2200</v>
      </c>
    </row>
    <row r="223" spans="1:13" ht="18" customHeight="1">
      <c r="A223" s="939" t="s">
        <v>7665</v>
      </c>
      <c r="B223" s="927" t="s">
        <v>7620</v>
      </c>
      <c r="C223" s="951" t="s">
        <v>7174</v>
      </c>
      <c r="D223" s="920"/>
      <c r="E223" s="923">
        <f t="shared" si="3"/>
        <v>0</v>
      </c>
      <c r="F223" s="923"/>
      <c r="G223" s="1644">
        <v>4</v>
      </c>
      <c r="H223" s="1632">
        <v>9900</v>
      </c>
      <c r="I223" s="941">
        <v>2475</v>
      </c>
    </row>
    <row r="224" spans="1:13" ht="18" customHeight="1">
      <c r="A224" s="925" t="s">
        <v>7862</v>
      </c>
      <c r="B224" s="951" t="s">
        <v>7863</v>
      </c>
      <c r="C224" s="951" t="s">
        <v>7864</v>
      </c>
      <c r="D224" s="926">
        <v>2</v>
      </c>
      <c r="E224" s="923">
        <f t="shared" si="3"/>
        <v>96800</v>
      </c>
      <c r="F224" s="923">
        <v>48400</v>
      </c>
      <c r="G224" s="912"/>
      <c r="H224" s="912"/>
      <c r="I224" s="941"/>
    </row>
    <row r="225" spans="1:11" ht="18" customHeight="1">
      <c r="A225" s="928"/>
      <c r="B225" s="1630"/>
      <c r="C225" s="951"/>
      <c r="D225" s="904"/>
      <c r="E225" s="910"/>
      <c r="F225" s="923"/>
      <c r="G225" s="912"/>
      <c r="H225" s="912"/>
      <c r="I225" s="912"/>
    </row>
    <row r="226" spans="1:11" ht="18" customHeight="1">
      <c r="A226" s="924" t="s">
        <v>7175</v>
      </c>
      <c r="B226" s="924"/>
      <c r="C226" s="928"/>
      <c r="D226" s="904"/>
      <c r="E226" s="910"/>
      <c r="F226" s="910"/>
      <c r="G226" s="912"/>
      <c r="H226" s="912"/>
      <c r="I226" s="912"/>
    </row>
    <row r="227" spans="1:11" ht="18" customHeight="1">
      <c r="A227" s="928"/>
      <c r="B227" s="928"/>
      <c r="C227" s="928"/>
      <c r="D227" s="904"/>
      <c r="E227" s="910"/>
      <c r="F227" s="910"/>
      <c r="G227" s="912"/>
      <c r="H227" s="912"/>
      <c r="I227" s="912"/>
    </row>
    <row r="228" spans="1:11" ht="18" customHeight="1">
      <c r="A228" s="928"/>
      <c r="B228" s="928"/>
      <c r="C228" s="928"/>
      <c r="D228" s="904"/>
      <c r="E228" s="910"/>
      <c r="F228" s="910"/>
      <c r="G228" s="912"/>
      <c r="H228" s="912"/>
      <c r="I228" s="912"/>
    </row>
    <row r="229" spans="1:11" ht="18" customHeight="1">
      <c r="A229" s="2210" t="s">
        <v>7176</v>
      </c>
      <c r="B229" s="2211"/>
      <c r="C229" s="2212"/>
      <c r="D229" s="952"/>
      <c r="E229" s="914">
        <f>E204+E193+E62+E11</f>
        <v>32041447.807500001</v>
      </c>
      <c r="F229" s="932"/>
      <c r="G229" s="933"/>
      <c r="H229" s="916">
        <v>25855999.998508561</v>
      </c>
      <c r="I229" s="933"/>
      <c r="K229" s="893"/>
    </row>
  </sheetData>
  <mergeCells count="9">
    <mergeCell ref="G6:I6"/>
    <mergeCell ref="A10:C10"/>
    <mergeCell ref="A61:C61"/>
    <mergeCell ref="A229:C229"/>
    <mergeCell ref="D2:E2"/>
    <mergeCell ref="A6:A7"/>
    <mergeCell ref="B6:B7"/>
    <mergeCell ref="C6:C7"/>
    <mergeCell ref="D6:F6"/>
  </mergeCells>
  <pageMargins left="0.7" right="0.7" top="0.75" bottom="0.75" header="0.3" footer="0.3"/>
  <pageSetup paperSize="9" scale="9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0D5E-BD17-4383-BB58-22FA1E08AB63}">
  <sheetPr>
    <tabColor theme="4" tint="0.59999389629810485"/>
  </sheetPr>
  <dimension ref="A1:H18"/>
  <sheetViews>
    <sheetView workbookViewId="0">
      <selection activeCell="E19" sqref="E19"/>
    </sheetView>
  </sheetViews>
  <sheetFormatPr defaultColWidth="16.140625" defaultRowHeight="18" customHeight="1"/>
  <cols>
    <col min="1" max="1" width="61.85546875" customWidth="1"/>
    <col min="2" max="2" width="51.85546875" bestFit="1" customWidth="1"/>
    <col min="3" max="3" width="11.7109375" bestFit="1" customWidth="1"/>
    <col min="7" max="7" width="0" hidden="1" customWidth="1"/>
  </cols>
  <sheetData>
    <row r="1" spans="1:8" ht="18" customHeight="1">
      <c r="A1" s="1647" t="s">
        <v>0</v>
      </c>
      <c r="B1" s="1133" t="s">
        <v>7694</v>
      </c>
      <c r="C1" s="1648"/>
    </row>
    <row r="2" spans="1:8" ht="18" customHeight="1">
      <c r="A2" s="1647" t="s">
        <v>1</v>
      </c>
      <c r="B2" s="2174">
        <v>7044445</v>
      </c>
      <c r="C2" s="2175"/>
    </row>
    <row r="3" spans="1:8" ht="18" customHeight="1">
      <c r="A3" s="1647" t="s">
        <v>2</v>
      </c>
      <c r="B3" s="1133" t="s">
        <v>7721</v>
      </c>
      <c r="C3" s="1648"/>
    </row>
    <row r="4" spans="1:8" ht="18" customHeight="1">
      <c r="A4" s="1647" t="s">
        <v>7226</v>
      </c>
      <c r="B4" s="1670" t="s">
        <v>3182</v>
      </c>
      <c r="C4" s="1671"/>
    </row>
    <row r="5" spans="1:8" ht="18" customHeight="1">
      <c r="A5" s="570"/>
      <c r="B5" s="12"/>
      <c r="C5" s="73" t="s">
        <v>7177</v>
      </c>
    </row>
    <row r="6" spans="1:8" ht="18" customHeight="1">
      <c r="A6" s="2021" t="s">
        <v>7178</v>
      </c>
      <c r="B6" s="2021" t="s">
        <v>6788</v>
      </c>
      <c r="C6" s="2021"/>
    </row>
    <row r="7" spans="1:8" ht="18" customHeight="1" thickBot="1">
      <c r="A7" s="2013"/>
      <c r="B7" s="38" t="s">
        <v>7885</v>
      </c>
      <c r="C7" s="39" t="s">
        <v>3303</v>
      </c>
    </row>
    <row r="8" spans="1:8" ht="18" customHeight="1" thickTop="1">
      <c r="A8" s="571" t="s">
        <v>7179</v>
      </c>
      <c r="B8" s="572">
        <v>8748536.8957262654</v>
      </c>
      <c r="C8" s="573">
        <v>13470247.699999999</v>
      </c>
      <c r="F8" s="893"/>
      <c r="H8" s="893"/>
    </row>
    <row r="9" spans="1:8" ht="18" customHeight="1">
      <c r="A9" s="1672" t="s">
        <v>7180</v>
      </c>
      <c r="B9" s="1673">
        <v>28669191.854238089</v>
      </c>
      <c r="C9" s="1674">
        <v>44171124.649999999</v>
      </c>
      <c r="F9" s="893"/>
    </row>
    <row r="10" spans="1:8" ht="18" customHeight="1">
      <c r="A10" s="1672" t="s">
        <v>7181</v>
      </c>
      <c r="B10" s="1673">
        <v>131565275.29000001</v>
      </c>
      <c r="C10" s="1674">
        <v>178951040.97999999</v>
      </c>
      <c r="F10" s="893"/>
    </row>
    <row r="11" spans="1:8" ht="18" customHeight="1">
      <c r="A11" s="1675" t="s">
        <v>7182</v>
      </c>
      <c r="B11" s="1673"/>
      <c r="C11" s="1674"/>
      <c r="F11" s="893"/>
    </row>
    <row r="12" spans="1:8" ht="18" customHeight="1">
      <c r="A12" s="1672" t="s">
        <v>7183</v>
      </c>
      <c r="B12" s="1673"/>
      <c r="C12" s="1674"/>
      <c r="F12" s="893"/>
    </row>
    <row r="13" spans="1:8" ht="18" customHeight="1">
      <c r="A13" s="1672" t="s">
        <v>7184</v>
      </c>
      <c r="B13" s="1673">
        <v>38363516.522475302</v>
      </c>
      <c r="C13" s="1674">
        <v>59100198.600000001</v>
      </c>
      <c r="F13" s="893"/>
    </row>
    <row r="14" spans="1:8" ht="18" customHeight="1">
      <c r="A14" s="1672" t="s">
        <v>7185</v>
      </c>
      <c r="B14" s="1673">
        <v>47808968.265153706</v>
      </c>
      <c r="C14" s="1674">
        <v>65404388.07</v>
      </c>
      <c r="F14" s="893"/>
    </row>
    <row r="15" spans="1:8" ht="18" customHeight="1">
      <c r="A15" s="1672" t="s">
        <v>7186</v>
      </c>
      <c r="B15" s="1676">
        <v>255155488.82759339</v>
      </c>
      <c r="C15" s="1677">
        <v>361097000</v>
      </c>
      <c r="D15" s="893"/>
    </row>
    <row r="16" spans="1:8" ht="18" customHeight="1">
      <c r="A16" s="1678" t="s">
        <v>7187</v>
      </c>
      <c r="B16" s="1679"/>
      <c r="C16" s="1680">
        <v>65689000</v>
      </c>
    </row>
    <row r="17" spans="1:6" ht="32.25" customHeight="1">
      <c r="A17" s="1672" t="s">
        <v>7188</v>
      </c>
      <c r="B17" s="1676">
        <v>255155488.82759339</v>
      </c>
      <c r="C17" s="1677">
        <v>426786000</v>
      </c>
    </row>
    <row r="18" spans="1:6" ht="18" customHeight="1">
      <c r="F18" s="893"/>
    </row>
  </sheetData>
  <mergeCells count="3">
    <mergeCell ref="B2:C2"/>
    <mergeCell ref="A6:A7"/>
    <mergeCell ref="B6:C6"/>
  </mergeCells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J37"/>
  <sheetViews>
    <sheetView topLeftCell="A13" zoomScaleNormal="100" workbookViewId="0">
      <selection activeCell="K15" sqref="K15"/>
    </sheetView>
  </sheetViews>
  <sheetFormatPr defaultRowHeight="12.75"/>
  <cols>
    <col min="1" max="1" width="8.85546875" style="884" customWidth="1"/>
    <col min="2" max="2" width="53" style="884" customWidth="1"/>
    <col min="3" max="3" width="9.42578125" style="891" bestFit="1" customWidth="1"/>
    <col min="4" max="4" width="9.42578125" style="891" customWidth="1"/>
    <col min="5" max="5" width="13.85546875" style="891" customWidth="1"/>
    <col min="6" max="7" width="11.7109375" style="891" customWidth="1"/>
    <col min="8" max="9" width="9.42578125" style="869" customWidth="1"/>
    <col min="10" max="10" width="12.42578125" style="870" customWidth="1"/>
    <col min="11" max="256" width="9.140625" style="870"/>
    <col min="257" max="257" width="8.85546875" style="870" customWidth="1"/>
    <col min="258" max="258" width="53" style="870" customWidth="1"/>
    <col min="259" max="259" width="9.42578125" style="870" bestFit="1" customWidth="1"/>
    <col min="260" max="260" width="9.42578125" style="870" customWidth="1"/>
    <col min="261" max="261" width="13.85546875" style="870" customWidth="1"/>
    <col min="262" max="263" width="11.7109375" style="870" customWidth="1"/>
    <col min="264" max="265" width="9.42578125" style="870" customWidth="1"/>
    <col min="266" max="266" width="12.42578125" style="870" customWidth="1"/>
    <col min="267" max="512" width="9.140625" style="870"/>
    <col min="513" max="513" width="8.85546875" style="870" customWidth="1"/>
    <col min="514" max="514" width="53" style="870" customWidth="1"/>
    <col min="515" max="515" width="9.42578125" style="870" bestFit="1" customWidth="1"/>
    <col min="516" max="516" width="9.42578125" style="870" customWidth="1"/>
    <col min="517" max="517" width="13.85546875" style="870" customWidth="1"/>
    <col min="518" max="519" width="11.7109375" style="870" customWidth="1"/>
    <col min="520" max="521" width="9.42578125" style="870" customWidth="1"/>
    <col min="522" max="522" width="12.42578125" style="870" customWidth="1"/>
    <col min="523" max="768" width="9.140625" style="870"/>
    <col min="769" max="769" width="8.85546875" style="870" customWidth="1"/>
    <col min="770" max="770" width="53" style="870" customWidth="1"/>
    <col min="771" max="771" width="9.42578125" style="870" bestFit="1" customWidth="1"/>
    <col min="772" max="772" width="9.42578125" style="870" customWidth="1"/>
    <col min="773" max="773" width="13.85546875" style="870" customWidth="1"/>
    <col min="774" max="775" width="11.7109375" style="870" customWidth="1"/>
    <col min="776" max="777" width="9.42578125" style="870" customWidth="1"/>
    <col min="778" max="778" width="12.42578125" style="870" customWidth="1"/>
    <col min="779" max="1024" width="9.140625" style="870"/>
    <col min="1025" max="1025" width="8.85546875" style="870" customWidth="1"/>
    <col min="1026" max="1026" width="53" style="870" customWidth="1"/>
    <col min="1027" max="1027" width="9.42578125" style="870" bestFit="1" customWidth="1"/>
    <col min="1028" max="1028" width="9.42578125" style="870" customWidth="1"/>
    <col min="1029" max="1029" width="13.85546875" style="870" customWidth="1"/>
    <col min="1030" max="1031" width="11.7109375" style="870" customWidth="1"/>
    <col min="1032" max="1033" width="9.42578125" style="870" customWidth="1"/>
    <col min="1034" max="1034" width="12.42578125" style="870" customWidth="1"/>
    <col min="1035" max="1280" width="9.140625" style="870"/>
    <col min="1281" max="1281" width="8.85546875" style="870" customWidth="1"/>
    <col min="1282" max="1282" width="53" style="870" customWidth="1"/>
    <col min="1283" max="1283" width="9.42578125" style="870" bestFit="1" customWidth="1"/>
    <col min="1284" max="1284" width="9.42578125" style="870" customWidth="1"/>
    <col min="1285" max="1285" width="13.85546875" style="870" customWidth="1"/>
    <col min="1286" max="1287" width="11.7109375" style="870" customWidth="1"/>
    <col min="1288" max="1289" width="9.42578125" style="870" customWidth="1"/>
    <col min="1290" max="1290" width="12.42578125" style="870" customWidth="1"/>
    <col min="1291" max="1536" width="9.140625" style="870"/>
    <col min="1537" max="1537" width="8.85546875" style="870" customWidth="1"/>
    <col min="1538" max="1538" width="53" style="870" customWidth="1"/>
    <col min="1539" max="1539" width="9.42578125" style="870" bestFit="1" customWidth="1"/>
    <col min="1540" max="1540" width="9.42578125" style="870" customWidth="1"/>
    <col min="1541" max="1541" width="13.85546875" style="870" customWidth="1"/>
    <col min="1542" max="1543" width="11.7109375" style="870" customWidth="1"/>
    <col min="1544" max="1545" width="9.42578125" style="870" customWidth="1"/>
    <col min="1546" max="1546" width="12.42578125" style="870" customWidth="1"/>
    <col min="1547" max="1792" width="9.140625" style="870"/>
    <col min="1793" max="1793" width="8.85546875" style="870" customWidth="1"/>
    <col min="1794" max="1794" width="53" style="870" customWidth="1"/>
    <col min="1795" max="1795" width="9.42578125" style="870" bestFit="1" customWidth="1"/>
    <col min="1796" max="1796" width="9.42578125" style="870" customWidth="1"/>
    <col min="1797" max="1797" width="13.85546875" style="870" customWidth="1"/>
    <col min="1798" max="1799" width="11.7109375" style="870" customWidth="1"/>
    <col min="1800" max="1801" width="9.42578125" style="870" customWidth="1"/>
    <col min="1802" max="1802" width="12.42578125" style="870" customWidth="1"/>
    <col min="1803" max="2048" width="9.140625" style="870"/>
    <col min="2049" max="2049" width="8.85546875" style="870" customWidth="1"/>
    <col min="2050" max="2050" width="53" style="870" customWidth="1"/>
    <col min="2051" max="2051" width="9.42578125" style="870" bestFit="1" customWidth="1"/>
    <col min="2052" max="2052" width="9.42578125" style="870" customWidth="1"/>
    <col min="2053" max="2053" width="13.85546875" style="870" customWidth="1"/>
    <col min="2054" max="2055" width="11.7109375" style="870" customWidth="1"/>
    <col min="2056" max="2057" width="9.42578125" style="870" customWidth="1"/>
    <col min="2058" max="2058" width="12.42578125" style="870" customWidth="1"/>
    <col min="2059" max="2304" width="9.140625" style="870"/>
    <col min="2305" max="2305" width="8.85546875" style="870" customWidth="1"/>
    <col min="2306" max="2306" width="53" style="870" customWidth="1"/>
    <col min="2307" max="2307" width="9.42578125" style="870" bestFit="1" customWidth="1"/>
    <col min="2308" max="2308" width="9.42578125" style="870" customWidth="1"/>
    <col min="2309" max="2309" width="13.85546875" style="870" customWidth="1"/>
    <col min="2310" max="2311" width="11.7109375" style="870" customWidth="1"/>
    <col min="2312" max="2313" width="9.42578125" style="870" customWidth="1"/>
    <col min="2314" max="2314" width="12.42578125" style="870" customWidth="1"/>
    <col min="2315" max="2560" width="9.140625" style="870"/>
    <col min="2561" max="2561" width="8.85546875" style="870" customWidth="1"/>
    <col min="2562" max="2562" width="53" style="870" customWidth="1"/>
    <col min="2563" max="2563" width="9.42578125" style="870" bestFit="1" customWidth="1"/>
    <col min="2564" max="2564" width="9.42578125" style="870" customWidth="1"/>
    <col min="2565" max="2565" width="13.85546875" style="870" customWidth="1"/>
    <col min="2566" max="2567" width="11.7109375" style="870" customWidth="1"/>
    <col min="2568" max="2569" width="9.42578125" style="870" customWidth="1"/>
    <col min="2570" max="2570" width="12.42578125" style="870" customWidth="1"/>
    <col min="2571" max="2816" width="9.140625" style="870"/>
    <col min="2817" max="2817" width="8.85546875" style="870" customWidth="1"/>
    <col min="2818" max="2818" width="53" style="870" customWidth="1"/>
    <col min="2819" max="2819" width="9.42578125" style="870" bestFit="1" customWidth="1"/>
    <col min="2820" max="2820" width="9.42578125" style="870" customWidth="1"/>
    <col min="2821" max="2821" width="13.85546875" style="870" customWidth="1"/>
    <col min="2822" max="2823" width="11.7109375" style="870" customWidth="1"/>
    <col min="2824" max="2825" width="9.42578125" style="870" customWidth="1"/>
    <col min="2826" max="2826" width="12.42578125" style="870" customWidth="1"/>
    <col min="2827" max="3072" width="9.140625" style="870"/>
    <col min="3073" max="3073" width="8.85546875" style="870" customWidth="1"/>
    <col min="3074" max="3074" width="53" style="870" customWidth="1"/>
    <col min="3075" max="3075" width="9.42578125" style="870" bestFit="1" customWidth="1"/>
    <col min="3076" max="3076" width="9.42578125" style="870" customWidth="1"/>
    <col min="3077" max="3077" width="13.85546875" style="870" customWidth="1"/>
    <col min="3078" max="3079" width="11.7109375" style="870" customWidth="1"/>
    <col min="3080" max="3081" width="9.42578125" style="870" customWidth="1"/>
    <col min="3082" max="3082" width="12.42578125" style="870" customWidth="1"/>
    <col min="3083" max="3328" width="9.140625" style="870"/>
    <col min="3329" max="3329" width="8.85546875" style="870" customWidth="1"/>
    <col min="3330" max="3330" width="53" style="870" customWidth="1"/>
    <col min="3331" max="3331" width="9.42578125" style="870" bestFit="1" customWidth="1"/>
    <col min="3332" max="3332" width="9.42578125" style="870" customWidth="1"/>
    <col min="3333" max="3333" width="13.85546875" style="870" customWidth="1"/>
    <col min="3334" max="3335" width="11.7109375" style="870" customWidth="1"/>
    <col min="3336" max="3337" width="9.42578125" style="870" customWidth="1"/>
    <col min="3338" max="3338" width="12.42578125" style="870" customWidth="1"/>
    <col min="3339" max="3584" width="9.140625" style="870"/>
    <col min="3585" max="3585" width="8.85546875" style="870" customWidth="1"/>
    <col min="3586" max="3586" width="53" style="870" customWidth="1"/>
    <col min="3587" max="3587" width="9.42578125" style="870" bestFit="1" customWidth="1"/>
    <col min="3588" max="3588" width="9.42578125" style="870" customWidth="1"/>
    <col min="3589" max="3589" width="13.85546875" style="870" customWidth="1"/>
    <col min="3590" max="3591" width="11.7109375" style="870" customWidth="1"/>
    <col min="3592" max="3593" width="9.42578125" style="870" customWidth="1"/>
    <col min="3594" max="3594" width="12.42578125" style="870" customWidth="1"/>
    <col min="3595" max="3840" width="9.140625" style="870"/>
    <col min="3841" max="3841" width="8.85546875" style="870" customWidth="1"/>
    <col min="3842" max="3842" width="53" style="870" customWidth="1"/>
    <col min="3843" max="3843" width="9.42578125" style="870" bestFit="1" customWidth="1"/>
    <col min="3844" max="3844" width="9.42578125" style="870" customWidth="1"/>
    <col min="3845" max="3845" width="13.85546875" style="870" customWidth="1"/>
    <col min="3846" max="3847" width="11.7109375" style="870" customWidth="1"/>
    <col min="3848" max="3849" width="9.42578125" style="870" customWidth="1"/>
    <col min="3850" max="3850" width="12.42578125" style="870" customWidth="1"/>
    <col min="3851" max="4096" width="9.140625" style="870"/>
    <col min="4097" max="4097" width="8.85546875" style="870" customWidth="1"/>
    <col min="4098" max="4098" width="53" style="870" customWidth="1"/>
    <col min="4099" max="4099" width="9.42578125" style="870" bestFit="1" customWidth="1"/>
    <col min="4100" max="4100" width="9.42578125" style="870" customWidth="1"/>
    <col min="4101" max="4101" width="13.85546875" style="870" customWidth="1"/>
    <col min="4102" max="4103" width="11.7109375" style="870" customWidth="1"/>
    <col min="4104" max="4105" width="9.42578125" style="870" customWidth="1"/>
    <col min="4106" max="4106" width="12.42578125" style="870" customWidth="1"/>
    <col min="4107" max="4352" width="9.140625" style="870"/>
    <col min="4353" max="4353" width="8.85546875" style="870" customWidth="1"/>
    <col min="4354" max="4354" width="53" style="870" customWidth="1"/>
    <col min="4355" max="4355" width="9.42578125" style="870" bestFit="1" customWidth="1"/>
    <col min="4356" max="4356" width="9.42578125" style="870" customWidth="1"/>
    <col min="4357" max="4357" width="13.85546875" style="870" customWidth="1"/>
    <col min="4358" max="4359" width="11.7109375" style="870" customWidth="1"/>
    <col min="4360" max="4361" width="9.42578125" style="870" customWidth="1"/>
    <col min="4362" max="4362" width="12.42578125" style="870" customWidth="1"/>
    <col min="4363" max="4608" width="9.140625" style="870"/>
    <col min="4609" max="4609" width="8.85546875" style="870" customWidth="1"/>
    <col min="4610" max="4610" width="53" style="870" customWidth="1"/>
    <col min="4611" max="4611" width="9.42578125" style="870" bestFit="1" customWidth="1"/>
    <col min="4612" max="4612" width="9.42578125" style="870" customWidth="1"/>
    <col min="4613" max="4613" width="13.85546875" style="870" customWidth="1"/>
    <col min="4614" max="4615" width="11.7109375" style="870" customWidth="1"/>
    <col min="4616" max="4617" width="9.42578125" style="870" customWidth="1"/>
    <col min="4618" max="4618" width="12.42578125" style="870" customWidth="1"/>
    <col min="4619" max="4864" width="9.140625" style="870"/>
    <col min="4865" max="4865" width="8.85546875" style="870" customWidth="1"/>
    <col min="4866" max="4866" width="53" style="870" customWidth="1"/>
    <col min="4867" max="4867" width="9.42578125" style="870" bestFit="1" customWidth="1"/>
    <col min="4868" max="4868" width="9.42578125" style="870" customWidth="1"/>
    <col min="4869" max="4869" width="13.85546875" style="870" customWidth="1"/>
    <col min="4870" max="4871" width="11.7109375" style="870" customWidth="1"/>
    <col min="4872" max="4873" width="9.42578125" style="870" customWidth="1"/>
    <col min="4874" max="4874" width="12.42578125" style="870" customWidth="1"/>
    <col min="4875" max="5120" width="9.140625" style="870"/>
    <col min="5121" max="5121" width="8.85546875" style="870" customWidth="1"/>
    <col min="5122" max="5122" width="53" style="870" customWidth="1"/>
    <col min="5123" max="5123" width="9.42578125" style="870" bestFit="1" customWidth="1"/>
    <col min="5124" max="5124" width="9.42578125" style="870" customWidth="1"/>
    <col min="5125" max="5125" width="13.85546875" style="870" customWidth="1"/>
    <col min="5126" max="5127" width="11.7109375" style="870" customWidth="1"/>
    <col min="5128" max="5129" width="9.42578125" style="870" customWidth="1"/>
    <col min="5130" max="5130" width="12.42578125" style="870" customWidth="1"/>
    <col min="5131" max="5376" width="9.140625" style="870"/>
    <col min="5377" max="5377" width="8.85546875" style="870" customWidth="1"/>
    <col min="5378" max="5378" width="53" style="870" customWidth="1"/>
    <col min="5379" max="5379" width="9.42578125" style="870" bestFit="1" customWidth="1"/>
    <col min="5380" max="5380" width="9.42578125" style="870" customWidth="1"/>
    <col min="5381" max="5381" width="13.85546875" style="870" customWidth="1"/>
    <col min="5382" max="5383" width="11.7109375" style="870" customWidth="1"/>
    <col min="5384" max="5385" width="9.42578125" style="870" customWidth="1"/>
    <col min="5386" max="5386" width="12.42578125" style="870" customWidth="1"/>
    <col min="5387" max="5632" width="9.140625" style="870"/>
    <col min="5633" max="5633" width="8.85546875" style="870" customWidth="1"/>
    <col min="5634" max="5634" width="53" style="870" customWidth="1"/>
    <col min="5635" max="5635" width="9.42578125" style="870" bestFit="1" customWidth="1"/>
    <col min="5636" max="5636" width="9.42578125" style="870" customWidth="1"/>
    <col min="5637" max="5637" width="13.85546875" style="870" customWidth="1"/>
    <col min="5638" max="5639" width="11.7109375" style="870" customWidth="1"/>
    <col min="5640" max="5641" width="9.42578125" style="870" customWidth="1"/>
    <col min="5642" max="5642" width="12.42578125" style="870" customWidth="1"/>
    <col min="5643" max="5888" width="9.140625" style="870"/>
    <col min="5889" max="5889" width="8.85546875" style="870" customWidth="1"/>
    <col min="5890" max="5890" width="53" style="870" customWidth="1"/>
    <col min="5891" max="5891" width="9.42578125" style="870" bestFit="1" customWidth="1"/>
    <col min="5892" max="5892" width="9.42578125" style="870" customWidth="1"/>
    <col min="5893" max="5893" width="13.85546875" style="870" customWidth="1"/>
    <col min="5894" max="5895" width="11.7109375" style="870" customWidth="1"/>
    <col min="5896" max="5897" width="9.42578125" style="870" customWidth="1"/>
    <col min="5898" max="5898" width="12.42578125" style="870" customWidth="1"/>
    <col min="5899" max="6144" width="9.140625" style="870"/>
    <col min="6145" max="6145" width="8.85546875" style="870" customWidth="1"/>
    <col min="6146" max="6146" width="53" style="870" customWidth="1"/>
    <col min="6147" max="6147" width="9.42578125" style="870" bestFit="1" customWidth="1"/>
    <col min="6148" max="6148" width="9.42578125" style="870" customWidth="1"/>
    <col min="6149" max="6149" width="13.85546875" style="870" customWidth="1"/>
    <col min="6150" max="6151" width="11.7109375" style="870" customWidth="1"/>
    <col min="6152" max="6153" width="9.42578125" style="870" customWidth="1"/>
    <col min="6154" max="6154" width="12.42578125" style="870" customWidth="1"/>
    <col min="6155" max="6400" width="9.140625" style="870"/>
    <col min="6401" max="6401" width="8.85546875" style="870" customWidth="1"/>
    <col min="6402" max="6402" width="53" style="870" customWidth="1"/>
    <col min="6403" max="6403" width="9.42578125" style="870" bestFit="1" customWidth="1"/>
    <col min="6404" max="6404" width="9.42578125" style="870" customWidth="1"/>
    <col min="6405" max="6405" width="13.85546875" style="870" customWidth="1"/>
    <col min="6406" max="6407" width="11.7109375" style="870" customWidth="1"/>
    <col min="6408" max="6409" width="9.42578125" style="870" customWidth="1"/>
    <col min="6410" max="6410" width="12.42578125" style="870" customWidth="1"/>
    <col min="6411" max="6656" width="9.140625" style="870"/>
    <col min="6657" max="6657" width="8.85546875" style="870" customWidth="1"/>
    <col min="6658" max="6658" width="53" style="870" customWidth="1"/>
    <col min="6659" max="6659" width="9.42578125" style="870" bestFit="1" customWidth="1"/>
    <col min="6660" max="6660" width="9.42578125" style="870" customWidth="1"/>
    <col min="6661" max="6661" width="13.85546875" style="870" customWidth="1"/>
    <col min="6662" max="6663" width="11.7109375" style="870" customWidth="1"/>
    <col min="6664" max="6665" width="9.42578125" style="870" customWidth="1"/>
    <col min="6666" max="6666" width="12.42578125" style="870" customWidth="1"/>
    <col min="6667" max="6912" width="9.140625" style="870"/>
    <col min="6913" max="6913" width="8.85546875" style="870" customWidth="1"/>
    <col min="6914" max="6914" width="53" style="870" customWidth="1"/>
    <col min="6915" max="6915" width="9.42578125" style="870" bestFit="1" customWidth="1"/>
    <col min="6916" max="6916" width="9.42578125" style="870" customWidth="1"/>
    <col min="6917" max="6917" width="13.85546875" style="870" customWidth="1"/>
    <col min="6918" max="6919" width="11.7109375" style="870" customWidth="1"/>
    <col min="6920" max="6921" width="9.42578125" style="870" customWidth="1"/>
    <col min="6922" max="6922" width="12.42578125" style="870" customWidth="1"/>
    <col min="6923" max="7168" width="9.140625" style="870"/>
    <col min="7169" max="7169" width="8.85546875" style="870" customWidth="1"/>
    <col min="7170" max="7170" width="53" style="870" customWidth="1"/>
    <col min="7171" max="7171" width="9.42578125" style="870" bestFit="1" customWidth="1"/>
    <col min="7172" max="7172" width="9.42578125" style="870" customWidth="1"/>
    <col min="7173" max="7173" width="13.85546875" style="870" customWidth="1"/>
    <col min="7174" max="7175" width="11.7109375" style="870" customWidth="1"/>
    <col min="7176" max="7177" width="9.42578125" style="870" customWidth="1"/>
    <col min="7178" max="7178" width="12.42578125" style="870" customWidth="1"/>
    <col min="7179" max="7424" width="9.140625" style="870"/>
    <col min="7425" max="7425" width="8.85546875" style="870" customWidth="1"/>
    <col min="7426" max="7426" width="53" style="870" customWidth="1"/>
    <col min="7427" max="7427" width="9.42578125" style="870" bestFit="1" customWidth="1"/>
    <col min="7428" max="7428" width="9.42578125" style="870" customWidth="1"/>
    <col min="7429" max="7429" width="13.85546875" style="870" customWidth="1"/>
    <col min="7430" max="7431" width="11.7109375" style="870" customWidth="1"/>
    <col min="7432" max="7433" width="9.42578125" style="870" customWidth="1"/>
    <col min="7434" max="7434" width="12.42578125" style="870" customWidth="1"/>
    <col min="7435" max="7680" width="9.140625" style="870"/>
    <col min="7681" max="7681" width="8.85546875" style="870" customWidth="1"/>
    <col min="7682" max="7682" width="53" style="870" customWidth="1"/>
    <col min="7683" max="7683" width="9.42578125" style="870" bestFit="1" customWidth="1"/>
    <col min="7684" max="7684" width="9.42578125" style="870" customWidth="1"/>
    <col min="7685" max="7685" width="13.85546875" style="870" customWidth="1"/>
    <col min="7686" max="7687" width="11.7109375" style="870" customWidth="1"/>
    <col min="7688" max="7689" width="9.42578125" style="870" customWidth="1"/>
    <col min="7690" max="7690" width="12.42578125" style="870" customWidth="1"/>
    <col min="7691" max="7936" width="9.140625" style="870"/>
    <col min="7937" max="7937" width="8.85546875" style="870" customWidth="1"/>
    <col min="7938" max="7938" width="53" style="870" customWidth="1"/>
    <col min="7939" max="7939" width="9.42578125" style="870" bestFit="1" customWidth="1"/>
    <col min="7940" max="7940" width="9.42578125" style="870" customWidth="1"/>
    <col min="7941" max="7941" width="13.85546875" style="870" customWidth="1"/>
    <col min="7942" max="7943" width="11.7109375" style="870" customWidth="1"/>
    <col min="7944" max="7945" width="9.42578125" style="870" customWidth="1"/>
    <col min="7946" max="7946" width="12.42578125" style="870" customWidth="1"/>
    <col min="7947" max="8192" width="9.140625" style="870"/>
    <col min="8193" max="8193" width="8.85546875" style="870" customWidth="1"/>
    <col min="8194" max="8194" width="53" style="870" customWidth="1"/>
    <col min="8195" max="8195" width="9.42578125" style="870" bestFit="1" customWidth="1"/>
    <col min="8196" max="8196" width="9.42578125" style="870" customWidth="1"/>
    <col min="8197" max="8197" width="13.85546875" style="870" customWidth="1"/>
    <col min="8198" max="8199" width="11.7109375" style="870" customWidth="1"/>
    <col min="8200" max="8201" width="9.42578125" style="870" customWidth="1"/>
    <col min="8202" max="8202" width="12.42578125" style="870" customWidth="1"/>
    <col min="8203" max="8448" width="9.140625" style="870"/>
    <col min="8449" max="8449" width="8.85546875" style="870" customWidth="1"/>
    <col min="8450" max="8450" width="53" style="870" customWidth="1"/>
    <col min="8451" max="8451" width="9.42578125" style="870" bestFit="1" customWidth="1"/>
    <col min="8452" max="8452" width="9.42578125" style="870" customWidth="1"/>
    <col min="8453" max="8453" width="13.85546875" style="870" customWidth="1"/>
    <col min="8454" max="8455" width="11.7109375" style="870" customWidth="1"/>
    <col min="8456" max="8457" width="9.42578125" style="870" customWidth="1"/>
    <col min="8458" max="8458" width="12.42578125" style="870" customWidth="1"/>
    <col min="8459" max="8704" width="9.140625" style="870"/>
    <col min="8705" max="8705" width="8.85546875" style="870" customWidth="1"/>
    <col min="8706" max="8706" width="53" style="870" customWidth="1"/>
    <col min="8707" max="8707" width="9.42578125" style="870" bestFit="1" customWidth="1"/>
    <col min="8708" max="8708" width="9.42578125" style="870" customWidth="1"/>
    <col min="8709" max="8709" width="13.85546875" style="870" customWidth="1"/>
    <col min="8710" max="8711" width="11.7109375" style="870" customWidth="1"/>
    <col min="8712" max="8713" width="9.42578125" style="870" customWidth="1"/>
    <col min="8714" max="8714" width="12.42578125" style="870" customWidth="1"/>
    <col min="8715" max="8960" width="9.140625" style="870"/>
    <col min="8961" max="8961" width="8.85546875" style="870" customWidth="1"/>
    <col min="8962" max="8962" width="53" style="870" customWidth="1"/>
    <col min="8963" max="8963" width="9.42578125" style="870" bestFit="1" customWidth="1"/>
    <col min="8964" max="8964" width="9.42578125" style="870" customWidth="1"/>
    <col min="8965" max="8965" width="13.85546875" style="870" customWidth="1"/>
    <col min="8966" max="8967" width="11.7109375" style="870" customWidth="1"/>
    <col min="8968" max="8969" width="9.42578125" style="870" customWidth="1"/>
    <col min="8970" max="8970" width="12.42578125" style="870" customWidth="1"/>
    <col min="8971" max="9216" width="9.140625" style="870"/>
    <col min="9217" max="9217" width="8.85546875" style="870" customWidth="1"/>
    <col min="9218" max="9218" width="53" style="870" customWidth="1"/>
    <col min="9219" max="9219" width="9.42578125" style="870" bestFit="1" customWidth="1"/>
    <col min="9220" max="9220" width="9.42578125" style="870" customWidth="1"/>
    <col min="9221" max="9221" width="13.85546875" style="870" customWidth="1"/>
    <col min="9222" max="9223" width="11.7109375" style="870" customWidth="1"/>
    <col min="9224" max="9225" width="9.42578125" style="870" customWidth="1"/>
    <col min="9226" max="9226" width="12.42578125" style="870" customWidth="1"/>
    <col min="9227" max="9472" width="9.140625" style="870"/>
    <col min="9473" max="9473" width="8.85546875" style="870" customWidth="1"/>
    <col min="9474" max="9474" width="53" style="870" customWidth="1"/>
    <col min="9475" max="9475" width="9.42578125" style="870" bestFit="1" customWidth="1"/>
    <col min="9476" max="9476" width="9.42578125" style="870" customWidth="1"/>
    <col min="9477" max="9477" width="13.85546875" style="870" customWidth="1"/>
    <col min="9478" max="9479" width="11.7109375" style="870" customWidth="1"/>
    <col min="9480" max="9481" width="9.42578125" style="870" customWidth="1"/>
    <col min="9482" max="9482" width="12.42578125" style="870" customWidth="1"/>
    <col min="9483" max="9728" width="9.140625" style="870"/>
    <col min="9729" max="9729" width="8.85546875" style="870" customWidth="1"/>
    <col min="9730" max="9730" width="53" style="870" customWidth="1"/>
    <col min="9731" max="9731" width="9.42578125" style="870" bestFit="1" customWidth="1"/>
    <col min="9732" max="9732" width="9.42578125" style="870" customWidth="1"/>
    <col min="9733" max="9733" width="13.85546875" style="870" customWidth="1"/>
    <col min="9734" max="9735" width="11.7109375" style="870" customWidth="1"/>
    <col min="9736" max="9737" width="9.42578125" style="870" customWidth="1"/>
    <col min="9738" max="9738" width="12.42578125" style="870" customWidth="1"/>
    <col min="9739" max="9984" width="9.140625" style="870"/>
    <col min="9985" max="9985" width="8.85546875" style="870" customWidth="1"/>
    <col min="9986" max="9986" width="53" style="870" customWidth="1"/>
    <col min="9987" max="9987" width="9.42578125" style="870" bestFit="1" customWidth="1"/>
    <col min="9988" max="9988" width="9.42578125" style="870" customWidth="1"/>
    <col min="9989" max="9989" width="13.85546875" style="870" customWidth="1"/>
    <col min="9990" max="9991" width="11.7109375" style="870" customWidth="1"/>
    <col min="9992" max="9993" width="9.42578125" style="870" customWidth="1"/>
    <col min="9994" max="9994" width="12.42578125" style="870" customWidth="1"/>
    <col min="9995" max="10240" width="9.140625" style="870"/>
    <col min="10241" max="10241" width="8.85546875" style="870" customWidth="1"/>
    <col min="10242" max="10242" width="53" style="870" customWidth="1"/>
    <col min="10243" max="10243" width="9.42578125" style="870" bestFit="1" customWidth="1"/>
    <col min="10244" max="10244" width="9.42578125" style="870" customWidth="1"/>
    <col min="10245" max="10245" width="13.85546875" style="870" customWidth="1"/>
    <col min="10246" max="10247" width="11.7109375" style="870" customWidth="1"/>
    <col min="10248" max="10249" width="9.42578125" style="870" customWidth="1"/>
    <col min="10250" max="10250" width="12.42578125" style="870" customWidth="1"/>
    <col min="10251" max="10496" width="9.140625" style="870"/>
    <col min="10497" max="10497" width="8.85546875" style="870" customWidth="1"/>
    <col min="10498" max="10498" width="53" style="870" customWidth="1"/>
    <col min="10499" max="10499" width="9.42578125" style="870" bestFit="1" customWidth="1"/>
    <col min="10500" max="10500" width="9.42578125" style="870" customWidth="1"/>
    <col min="10501" max="10501" width="13.85546875" style="870" customWidth="1"/>
    <col min="10502" max="10503" width="11.7109375" style="870" customWidth="1"/>
    <col min="10504" max="10505" width="9.42578125" style="870" customWidth="1"/>
    <col min="10506" max="10506" width="12.42578125" style="870" customWidth="1"/>
    <col min="10507" max="10752" width="9.140625" style="870"/>
    <col min="10753" max="10753" width="8.85546875" style="870" customWidth="1"/>
    <col min="10754" max="10754" width="53" style="870" customWidth="1"/>
    <col min="10755" max="10755" width="9.42578125" style="870" bestFit="1" customWidth="1"/>
    <col min="10756" max="10756" width="9.42578125" style="870" customWidth="1"/>
    <col min="10757" max="10757" width="13.85546875" style="870" customWidth="1"/>
    <col min="10758" max="10759" width="11.7109375" style="870" customWidth="1"/>
    <col min="10760" max="10761" width="9.42578125" style="870" customWidth="1"/>
    <col min="10762" max="10762" width="12.42578125" style="870" customWidth="1"/>
    <col min="10763" max="11008" width="9.140625" style="870"/>
    <col min="11009" max="11009" width="8.85546875" style="870" customWidth="1"/>
    <col min="11010" max="11010" width="53" style="870" customWidth="1"/>
    <col min="11011" max="11011" width="9.42578125" style="870" bestFit="1" customWidth="1"/>
    <col min="11012" max="11012" width="9.42578125" style="870" customWidth="1"/>
    <col min="11013" max="11013" width="13.85546875" style="870" customWidth="1"/>
    <col min="11014" max="11015" width="11.7109375" style="870" customWidth="1"/>
    <col min="11016" max="11017" width="9.42578125" style="870" customWidth="1"/>
    <col min="11018" max="11018" width="12.42578125" style="870" customWidth="1"/>
    <col min="11019" max="11264" width="9.140625" style="870"/>
    <col min="11265" max="11265" width="8.85546875" style="870" customWidth="1"/>
    <col min="11266" max="11266" width="53" style="870" customWidth="1"/>
    <col min="11267" max="11267" width="9.42578125" style="870" bestFit="1" customWidth="1"/>
    <col min="11268" max="11268" width="9.42578125" style="870" customWidth="1"/>
    <col min="11269" max="11269" width="13.85546875" style="870" customWidth="1"/>
    <col min="11270" max="11271" width="11.7109375" style="870" customWidth="1"/>
    <col min="11272" max="11273" width="9.42578125" style="870" customWidth="1"/>
    <col min="11274" max="11274" width="12.42578125" style="870" customWidth="1"/>
    <col min="11275" max="11520" width="9.140625" style="870"/>
    <col min="11521" max="11521" width="8.85546875" style="870" customWidth="1"/>
    <col min="11522" max="11522" width="53" style="870" customWidth="1"/>
    <col min="11523" max="11523" width="9.42578125" style="870" bestFit="1" customWidth="1"/>
    <col min="11524" max="11524" width="9.42578125" style="870" customWidth="1"/>
    <col min="11525" max="11525" width="13.85546875" style="870" customWidth="1"/>
    <col min="11526" max="11527" width="11.7109375" style="870" customWidth="1"/>
    <col min="11528" max="11529" width="9.42578125" style="870" customWidth="1"/>
    <col min="11530" max="11530" width="12.42578125" style="870" customWidth="1"/>
    <col min="11531" max="11776" width="9.140625" style="870"/>
    <col min="11777" max="11777" width="8.85546875" style="870" customWidth="1"/>
    <col min="11778" max="11778" width="53" style="870" customWidth="1"/>
    <col min="11779" max="11779" width="9.42578125" style="870" bestFit="1" customWidth="1"/>
    <col min="11780" max="11780" width="9.42578125" style="870" customWidth="1"/>
    <col min="11781" max="11781" width="13.85546875" style="870" customWidth="1"/>
    <col min="11782" max="11783" width="11.7109375" style="870" customWidth="1"/>
    <col min="11784" max="11785" width="9.42578125" style="870" customWidth="1"/>
    <col min="11786" max="11786" width="12.42578125" style="870" customWidth="1"/>
    <col min="11787" max="12032" width="9.140625" style="870"/>
    <col min="12033" max="12033" width="8.85546875" style="870" customWidth="1"/>
    <col min="12034" max="12034" width="53" style="870" customWidth="1"/>
    <col min="12035" max="12035" width="9.42578125" style="870" bestFit="1" customWidth="1"/>
    <col min="12036" max="12036" width="9.42578125" style="870" customWidth="1"/>
    <col min="12037" max="12037" width="13.85546875" style="870" customWidth="1"/>
    <col min="12038" max="12039" width="11.7109375" style="870" customWidth="1"/>
    <col min="12040" max="12041" width="9.42578125" style="870" customWidth="1"/>
    <col min="12042" max="12042" width="12.42578125" style="870" customWidth="1"/>
    <col min="12043" max="12288" width="9.140625" style="870"/>
    <col min="12289" max="12289" width="8.85546875" style="870" customWidth="1"/>
    <col min="12290" max="12290" width="53" style="870" customWidth="1"/>
    <col min="12291" max="12291" width="9.42578125" style="870" bestFit="1" customWidth="1"/>
    <col min="12292" max="12292" width="9.42578125" style="870" customWidth="1"/>
    <col min="12293" max="12293" width="13.85546875" style="870" customWidth="1"/>
    <col min="12294" max="12295" width="11.7109375" style="870" customWidth="1"/>
    <col min="12296" max="12297" width="9.42578125" style="870" customWidth="1"/>
    <col min="12298" max="12298" width="12.42578125" style="870" customWidth="1"/>
    <col min="12299" max="12544" width="9.140625" style="870"/>
    <col min="12545" max="12545" width="8.85546875" style="870" customWidth="1"/>
    <col min="12546" max="12546" width="53" style="870" customWidth="1"/>
    <col min="12547" max="12547" width="9.42578125" style="870" bestFit="1" customWidth="1"/>
    <col min="12548" max="12548" width="9.42578125" style="870" customWidth="1"/>
    <col min="12549" max="12549" width="13.85546875" style="870" customWidth="1"/>
    <col min="12550" max="12551" width="11.7109375" style="870" customWidth="1"/>
    <col min="12552" max="12553" width="9.42578125" style="870" customWidth="1"/>
    <col min="12554" max="12554" width="12.42578125" style="870" customWidth="1"/>
    <col min="12555" max="12800" width="9.140625" style="870"/>
    <col min="12801" max="12801" width="8.85546875" style="870" customWidth="1"/>
    <col min="12802" max="12802" width="53" style="870" customWidth="1"/>
    <col min="12803" max="12803" width="9.42578125" style="870" bestFit="1" customWidth="1"/>
    <col min="12804" max="12804" width="9.42578125" style="870" customWidth="1"/>
    <col min="12805" max="12805" width="13.85546875" style="870" customWidth="1"/>
    <col min="12806" max="12807" width="11.7109375" style="870" customWidth="1"/>
    <col min="12808" max="12809" width="9.42578125" style="870" customWidth="1"/>
    <col min="12810" max="12810" width="12.42578125" style="870" customWidth="1"/>
    <col min="12811" max="13056" width="9.140625" style="870"/>
    <col min="13057" max="13057" width="8.85546875" style="870" customWidth="1"/>
    <col min="13058" max="13058" width="53" style="870" customWidth="1"/>
    <col min="13059" max="13059" width="9.42578125" style="870" bestFit="1" customWidth="1"/>
    <col min="13060" max="13060" width="9.42578125" style="870" customWidth="1"/>
    <col min="13061" max="13061" width="13.85546875" style="870" customWidth="1"/>
    <col min="13062" max="13063" width="11.7109375" style="870" customWidth="1"/>
    <col min="13064" max="13065" width="9.42578125" style="870" customWidth="1"/>
    <col min="13066" max="13066" width="12.42578125" style="870" customWidth="1"/>
    <col min="13067" max="13312" width="9.140625" style="870"/>
    <col min="13313" max="13313" width="8.85546875" style="870" customWidth="1"/>
    <col min="13314" max="13314" width="53" style="870" customWidth="1"/>
    <col min="13315" max="13315" width="9.42578125" style="870" bestFit="1" customWidth="1"/>
    <col min="13316" max="13316" width="9.42578125" style="870" customWidth="1"/>
    <col min="13317" max="13317" width="13.85546875" style="870" customWidth="1"/>
    <col min="13318" max="13319" width="11.7109375" style="870" customWidth="1"/>
    <col min="13320" max="13321" width="9.42578125" style="870" customWidth="1"/>
    <col min="13322" max="13322" width="12.42578125" style="870" customWidth="1"/>
    <col min="13323" max="13568" width="9.140625" style="870"/>
    <col min="13569" max="13569" width="8.85546875" style="870" customWidth="1"/>
    <col min="13570" max="13570" width="53" style="870" customWidth="1"/>
    <col min="13571" max="13571" width="9.42578125" style="870" bestFit="1" customWidth="1"/>
    <col min="13572" max="13572" width="9.42578125" style="870" customWidth="1"/>
    <col min="13573" max="13573" width="13.85546875" style="870" customWidth="1"/>
    <col min="13574" max="13575" width="11.7109375" style="870" customWidth="1"/>
    <col min="13576" max="13577" width="9.42578125" style="870" customWidth="1"/>
    <col min="13578" max="13578" width="12.42578125" style="870" customWidth="1"/>
    <col min="13579" max="13824" width="9.140625" style="870"/>
    <col min="13825" max="13825" width="8.85546875" style="870" customWidth="1"/>
    <col min="13826" max="13826" width="53" style="870" customWidth="1"/>
    <col min="13827" max="13827" width="9.42578125" style="870" bestFit="1" customWidth="1"/>
    <col min="13828" max="13828" width="9.42578125" style="870" customWidth="1"/>
    <col min="13829" max="13829" width="13.85546875" style="870" customWidth="1"/>
    <col min="13830" max="13831" width="11.7109375" style="870" customWidth="1"/>
    <col min="13832" max="13833" width="9.42578125" style="870" customWidth="1"/>
    <col min="13834" max="13834" width="12.42578125" style="870" customWidth="1"/>
    <col min="13835" max="14080" width="9.140625" style="870"/>
    <col min="14081" max="14081" width="8.85546875" style="870" customWidth="1"/>
    <col min="14082" max="14082" width="53" style="870" customWidth="1"/>
    <col min="14083" max="14083" width="9.42578125" style="870" bestFit="1" customWidth="1"/>
    <col min="14084" max="14084" width="9.42578125" style="870" customWidth="1"/>
    <col min="14085" max="14085" width="13.85546875" style="870" customWidth="1"/>
    <col min="14086" max="14087" width="11.7109375" style="870" customWidth="1"/>
    <col min="14088" max="14089" width="9.42578125" style="870" customWidth="1"/>
    <col min="14090" max="14090" width="12.42578125" style="870" customWidth="1"/>
    <col min="14091" max="14336" width="9.140625" style="870"/>
    <col min="14337" max="14337" width="8.85546875" style="870" customWidth="1"/>
    <col min="14338" max="14338" width="53" style="870" customWidth="1"/>
    <col min="14339" max="14339" width="9.42578125" style="870" bestFit="1" customWidth="1"/>
    <col min="14340" max="14340" width="9.42578125" style="870" customWidth="1"/>
    <col min="14341" max="14341" width="13.85546875" style="870" customWidth="1"/>
    <col min="14342" max="14343" width="11.7109375" style="870" customWidth="1"/>
    <col min="14344" max="14345" width="9.42578125" style="870" customWidth="1"/>
    <col min="14346" max="14346" width="12.42578125" style="870" customWidth="1"/>
    <col min="14347" max="14592" width="9.140625" style="870"/>
    <col min="14593" max="14593" width="8.85546875" style="870" customWidth="1"/>
    <col min="14594" max="14594" width="53" style="870" customWidth="1"/>
    <col min="14595" max="14595" width="9.42578125" style="870" bestFit="1" customWidth="1"/>
    <col min="14596" max="14596" width="9.42578125" style="870" customWidth="1"/>
    <col min="14597" max="14597" width="13.85546875" style="870" customWidth="1"/>
    <col min="14598" max="14599" width="11.7109375" style="870" customWidth="1"/>
    <col min="14600" max="14601" width="9.42578125" style="870" customWidth="1"/>
    <col min="14602" max="14602" width="12.42578125" style="870" customWidth="1"/>
    <col min="14603" max="14848" width="9.140625" style="870"/>
    <col min="14849" max="14849" width="8.85546875" style="870" customWidth="1"/>
    <col min="14850" max="14850" width="53" style="870" customWidth="1"/>
    <col min="14851" max="14851" width="9.42578125" style="870" bestFit="1" customWidth="1"/>
    <col min="14852" max="14852" width="9.42578125" style="870" customWidth="1"/>
    <col min="14853" max="14853" width="13.85546875" style="870" customWidth="1"/>
    <col min="14854" max="14855" width="11.7109375" style="870" customWidth="1"/>
    <col min="14856" max="14857" width="9.42578125" style="870" customWidth="1"/>
    <col min="14858" max="14858" width="12.42578125" style="870" customWidth="1"/>
    <col min="14859" max="15104" width="9.140625" style="870"/>
    <col min="15105" max="15105" width="8.85546875" style="870" customWidth="1"/>
    <col min="15106" max="15106" width="53" style="870" customWidth="1"/>
    <col min="15107" max="15107" width="9.42578125" style="870" bestFit="1" customWidth="1"/>
    <col min="15108" max="15108" width="9.42578125" style="870" customWidth="1"/>
    <col min="15109" max="15109" width="13.85546875" style="870" customWidth="1"/>
    <col min="15110" max="15111" width="11.7109375" style="870" customWidth="1"/>
    <col min="15112" max="15113" width="9.42578125" style="870" customWidth="1"/>
    <col min="15114" max="15114" width="12.42578125" style="870" customWidth="1"/>
    <col min="15115" max="15360" width="9.140625" style="870"/>
    <col min="15361" max="15361" width="8.85546875" style="870" customWidth="1"/>
    <col min="15362" max="15362" width="53" style="870" customWidth="1"/>
    <col min="15363" max="15363" width="9.42578125" style="870" bestFit="1" customWidth="1"/>
    <col min="15364" max="15364" width="9.42578125" style="870" customWidth="1"/>
    <col min="15365" max="15365" width="13.85546875" style="870" customWidth="1"/>
    <col min="15366" max="15367" width="11.7109375" style="870" customWidth="1"/>
    <col min="15368" max="15369" width="9.42578125" style="870" customWidth="1"/>
    <col min="15370" max="15370" width="12.42578125" style="870" customWidth="1"/>
    <col min="15371" max="15616" width="9.140625" style="870"/>
    <col min="15617" max="15617" width="8.85546875" style="870" customWidth="1"/>
    <col min="15618" max="15618" width="53" style="870" customWidth="1"/>
    <col min="15619" max="15619" width="9.42578125" style="870" bestFit="1" customWidth="1"/>
    <col min="15620" max="15620" width="9.42578125" style="870" customWidth="1"/>
    <col min="15621" max="15621" width="13.85546875" style="870" customWidth="1"/>
    <col min="15622" max="15623" width="11.7109375" style="870" customWidth="1"/>
    <col min="15624" max="15625" width="9.42578125" style="870" customWidth="1"/>
    <col min="15626" max="15626" width="12.42578125" style="870" customWidth="1"/>
    <col min="15627" max="15872" width="9.140625" style="870"/>
    <col min="15873" max="15873" width="8.85546875" style="870" customWidth="1"/>
    <col min="15874" max="15874" width="53" style="870" customWidth="1"/>
    <col min="15875" max="15875" width="9.42578125" style="870" bestFit="1" customWidth="1"/>
    <col min="15876" max="15876" width="9.42578125" style="870" customWidth="1"/>
    <col min="15877" max="15877" width="13.85546875" style="870" customWidth="1"/>
    <col min="15878" max="15879" width="11.7109375" style="870" customWidth="1"/>
    <col min="15880" max="15881" width="9.42578125" style="870" customWidth="1"/>
    <col min="15882" max="15882" width="12.42578125" style="870" customWidth="1"/>
    <col min="15883" max="16128" width="9.140625" style="870"/>
    <col min="16129" max="16129" width="8.85546875" style="870" customWidth="1"/>
    <col min="16130" max="16130" width="53" style="870" customWidth="1"/>
    <col min="16131" max="16131" width="9.42578125" style="870" bestFit="1" customWidth="1"/>
    <col min="16132" max="16132" width="9.42578125" style="870" customWidth="1"/>
    <col min="16133" max="16133" width="13.85546875" style="870" customWidth="1"/>
    <col min="16134" max="16135" width="11.7109375" style="870" customWidth="1"/>
    <col min="16136" max="16137" width="9.42578125" style="870" customWidth="1"/>
    <col min="16138" max="16138" width="12.42578125" style="870" customWidth="1"/>
    <col min="16139" max="16384" width="9.140625" style="870"/>
  </cols>
  <sheetData>
    <row r="1" spans="1:10">
      <c r="A1" s="867"/>
      <c r="B1" s="812" t="s">
        <v>0</v>
      </c>
      <c r="C1" s="2216" t="s">
        <v>2378</v>
      </c>
      <c r="D1" s="2217"/>
      <c r="E1" s="2217"/>
      <c r="F1" s="2217"/>
      <c r="G1" s="868"/>
    </row>
    <row r="2" spans="1:10">
      <c r="A2" s="867"/>
      <c r="B2" s="812" t="s">
        <v>1</v>
      </c>
      <c r="C2" s="709">
        <v>7044445</v>
      </c>
      <c r="D2" s="244"/>
      <c r="E2" s="244"/>
      <c r="F2" s="244"/>
      <c r="G2" s="868"/>
    </row>
    <row r="3" spans="1:10">
      <c r="A3" s="867"/>
      <c r="B3" s="812"/>
      <c r="C3" s="709" t="s">
        <v>7721</v>
      </c>
      <c r="D3" s="244"/>
      <c r="E3" s="244"/>
      <c r="F3" s="244"/>
      <c r="G3" s="868"/>
    </row>
    <row r="4" spans="1:10" ht="14.25">
      <c r="A4" s="867"/>
      <c r="B4" s="812" t="s">
        <v>7233</v>
      </c>
      <c r="C4" s="246" t="s">
        <v>3184</v>
      </c>
      <c r="D4" s="247"/>
      <c r="E4" s="247"/>
      <c r="F4" s="247"/>
      <c r="G4" s="805"/>
      <c r="I4" s="109" t="s">
        <v>7501</v>
      </c>
    </row>
    <row r="5" spans="1:10" s="109" customFormat="1" ht="99.95" customHeight="1">
      <c r="A5" s="804" t="s">
        <v>3301</v>
      </c>
      <c r="B5" s="804" t="s">
        <v>7189</v>
      </c>
      <c r="C5" s="574" t="s">
        <v>7835</v>
      </c>
      <c r="D5" s="574" t="s">
        <v>7502</v>
      </c>
      <c r="E5" s="574" t="s">
        <v>7836</v>
      </c>
      <c r="F5" s="574" t="s">
        <v>7837</v>
      </c>
      <c r="G5" s="574" t="s">
        <v>7838</v>
      </c>
      <c r="H5" s="574" t="s">
        <v>7190</v>
      </c>
      <c r="I5" s="574" t="s">
        <v>7191</v>
      </c>
      <c r="J5" s="556"/>
    </row>
    <row r="6" spans="1:10">
      <c r="A6" s="871" t="s">
        <v>7192</v>
      </c>
      <c r="B6" s="871"/>
      <c r="C6" s="872"/>
      <c r="D6" s="872"/>
      <c r="E6" s="872"/>
      <c r="F6" s="872"/>
      <c r="G6" s="873"/>
      <c r="H6" s="874"/>
      <c r="I6" s="874"/>
    </row>
    <row r="7" spans="1:10">
      <c r="A7" s="873"/>
      <c r="B7" s="804"/>
      <c r="C7" s="872"/>
      <c r="D7" s="872"/>
      <c r="E7" s="872"/>
      <c r="F7" s="872"/>
      <c r="G7" s="873"/>
      <c r="H7" s="874"/>
      <c r="I7" s="874"/>
    </row>
    <row r="8" spans="1:10">
      <c r="A8" s="871" t="s">
        <v>7193</v>
      </c>
      <c r="B8" s="871"/>
      <c r="C8" s="872"/>
      <c r="D8" s="872"/>
      <c r="E8" s="872"/>
      <c r="F8" s="872"/>
      <c r="G8" s="873"/>
      <c r="H8" s="874"/>
      <c r="I8" s="874"/>
    </row>
    <row r="9" spans="1:10">
      <c r="A9" s="873"/>
      <c r="B9" s="804"/>
      <c r="C9" s="872"/>
      <c r="D9" s="872"/>
      <c r="E9" s="872"/>
      <c r="F9" s="872"/>
      <c r="G9" s="873"/>
      <c r="H9" s="874"/>
      <c r="I9" s="874"/>
    </row>
    <row r="10" spans="1:10">
      <c r="A10" s="875" t="s">
        <v>7194</v>
      </c>
      <c r="B10" s="871"/>
      <c r="C10" s="872"/>
      <c r="D10" s="872"/>
      <c r="E10" s="872"/>
      <c r="F10" s="872"/>
      <c r="G10" s="873"/>
      <c r="H10" s="874"/>
      <c r="I10" s="874"/>
    </row>
    <row r="11" spans="1:10">
      <c r="A11" s="876" t="s">
        <v>5980</v>
      </c>
      <c r="B11" s="877" t="s">
        <v>5981</v>
      </c>
      <c r="C11" s="878">
        <v>48</v>
      </c>
      <c r="D11" s="878">
        <v>133</v>
      </c>
      <c r="E11" s="878">
        <v>919</v>
      </c>
      <c r="F11" s="878">
        <v>219</v>
      </c>
      <c r="G11" s="879">
        <v>78.290000000000006</v>
      </c>
      <c r="H11" s="880">
        <v>1220</v>
      </c>
      <c r="I11" s="880">
        <v>48</v>
      </c>
    </row>
    <row r="12" spans="1:10">
      <c r="A12" s="875"/>
      <c r="B12" s="871"/>
      <c r="C12" s="872"/>
      <c r="D12" s="872"/>
      <c r="E12" s="872"/>
      <c r="F12" s="872"/>
      <c r="G12" s="873"/>
      <c r="H12" s="874"/>
      <c r="I12" s="874"/>
    </row>
    <row r="13" spans="1:10">
      <c r="A13" s="871" t="s">
        <v>7195</v>
      </c>
      <c r="B13" s="871"/>
      <c r="C13" s="872"/>
      <c r="D13" s="872"/>
      <c r="E13" s="872"/>
      <c r="F13" s="872"/>
      <c r="G13" s="873"/>
      <c r="H13" s="874"/>
      <c r="I13" s="874"/>
    </row>
    <row r="14" spans="1:10">
      <c r="A14" s="881" t="s">
        <v>7196</v>
      </c>
      <c r="B14" s="804"/>
      <c r="C14" s="872"/>
      <c r="D14" s="872"/>
      <c r="E14" s="872"/>
      <c r="F14" s="872"/>
      <c r="G14" s="873"/>
      <c r="H14" s="874"/>
      <c r="I14" s="874"/>
    </row>
    <row r="15" spans="1:10">
      <c r="A15" s="881"/>
      <c r="B15" s="804"/>
      <c r="C15" s="872"/>
      <c r="D15" s="872"/>
      <c r="E15" s="872"/>
      <c r="F15" s="872"/>
      <c r="G15" s="873"/>
      <c r="H15" s="874"/>
      <c r="I15" s="874"/>
    </row>
    <row r="16" spans="1:10">
      <c r="A16" s="881"/>
      <c r="B16" s="804"/>
      <c r="C16" s="872"/>
      <c r="D16" s="872"/>
      <c r="E16" s="872"/>
      <c r="F16" s="872"/>
      <c r="G16" s="873"/>
      <c r="H16" s="874"/>
      <c r="I16" s="874"/>
    </row>
    <row r="17" spans="1:9">
      <c r="A17" s="881" t="s">
        <v>7197</v>
      </c>
      <c r="B17" s="804"/>
      <c r="C17" s="872"/>
      <c r="D17" s="872"/>
      <c r="E17" s="872"/>
      <c r="F17" s="872"/>
      <c r="G17" s="873"/>
      <c r="H17" s="874"/>
      <c r="I17" s="874"/>
    </row>
    <row r="18" spans="1:9">
      <c r="A18" s="881"/>
      <c r="B18" s="804"/>
      <c r="C18" s="872"/>
      <c r="D18" s="872"/>
      <c r="E18" s="872"/>
      <c r="F18" s="872"/>
      <c r="G18" s="873"/>
      <c r="H18" s="874"/>
      <c r="I18" s="874"/>
    </row>
    <row r="19" spans="1:9">
      <c r="A19" s="881"/>
      <c r="B19" s="804"/>
      <c r="C19" s="872"/>
      <c r="D19" s="872"/>
      <c r="E19" s="872"/>
      <c r="F19" s="872"/>
      <c r="G19" s="873"/>
      <c r="H19" s="874"/>
      <c r="I19" s="874"/>
    </row>
    <row r="20" spans="1:9">
      <c r="A20" s="871" t="s">
        <v>7198</v>
      </c>
      <c r="B20" s="871"/>
      <c r="C20" s="872"/>
      <c r="D20" s="872"/>
      <c r="E20" s="872"/>
      <c r="F20" s="872"/>
      <c r="G20" s="873"/>
      <c r="H20" s="874"/>
      <c r="I20" s="874"/>
    </row>
    <row r="21" spans="1:9">
      <c r="A21" s="873"/>
      <c r="B21" s="804"/>
      <c r="C21" s="872"/>
      <c r="D21" s="872"/>
      <c r="E21" s="872"/>
      <c r="F21" s="872"/>
      <c r="G21" s="873"/>
      <c r="H21" s="874"/>
      <c r="I21" s="874"/>
    </row>
    <row r="22" spans="1:9">
      <c r="A22" s="873"/>
      <c r="B22" s="804"/>
      <c r="C22" s="872"/>
      <c r="D22" s="872"/>
      <c r="E22" s="872"/>
      <c r="F22" s="872"/>
      <c r="G22" s="873"/>
      <c r="H22" s="874"/>
      <c r="I22" s="874"/>
    </row>
    <row r="23" spans="1:9">
      <c r="A23" s="871" t="s">
        <v>7199</v>
      </c>
      <c r="B23" s="871"/>
      <c r="C23" s="872"/>
      <c r="D23" s="872"/>
      <c r="E23" s="872"/>
      <c r="F23" s="872"/>
      <c r="G23" s="873"/>
      <c r="H23" s="874"/>
      <c r="I23" s="874"/>
    </row>
    <row r="24" spans="1:9">
      <c r="A24" s="873"/>
      <c r="B24" s="804"/>
      <c r="C24" s="872"/>
      <c r="D24" s="872"/>
      <c r="E24" s="872"/>
      <c r="F24" s="872"/>
      <c r="G24" s="873"/>
      <c r="H24" s="874"/>
      <c r="I24" s="874"/>
    </row>
    <row r="25" spans="1:9">
      <c r="A25" s="873"/>
      <c r="B25" s="804"/>
      <c r="C25" s="872"/>
      <c r="D25" s="872"/>
      <c r="E25" s="872"/>
      <c r="F25" s="872"/>
      <c r="G25" s="873"/>
      <c r="H25" s="874"/>
      <c r="I25" s="874"/>
    </row>
    <row r="26" spans="1:9">
      <c r="A26" s="871" t="s">
        <v>7200</v>
      </c>
      <c r="B26" s="871"/>
      <c r="C26" s="872"/>
      <c r="D26" s="872"/>
      <c r="E26" s="872"/>
      <c r="F26" s="872"/>
      <c r="G26" s="873"/>
      <c r="H26" s="874"/>
      <c r="I26" s="874"/>
    </row>
    <row r="27" spans="1:9">
      <c r="A27" s="873"/>
      <c r="B27" s="804"/>
      <c r="C27" s="872"/>
      <c r="D27" s="872"/>
      <c r="E27" s="872"/>
      <c r="F27" s="872"/>
      <c r="G27" s="873"/>
      <c r="H27" s="874"/>
      <c r="I27" s="874"/>
    </row>
    <row r="28" spans="1:9">
      <c r="A28" s="873"/>
      <c r="B28" s="804"/>
      <c r="C28" s="872"/>
      <c r="D28" s="872"/>
      <c r="E28" s="872"/>
      <c r="F28" s="872"/>
      <c r="G28" s="873"/>
      <c r="H28" s="874"/>
      <c r="I28" s="874"/>
    </row>
    <row r="29" spans="1:9" s="884" customFormat="1">
      <c r="A29" s="871" t="s">
        <v>7201</v>
      </c>
      <c r="B29" s="871"/>
      <c r="C29" s="872"/>
      <c r="D29" s="872"/>
      <c r="E29" s="872"/>
      <c r="F29" s="872"/>
      <c r="G29" s="882"/>
      <c r="H29" s="883"/>
      <c r="I29" s="883"/>
    </row>
    <row r="30" spans="1:9">
      <c r="A30" s="873"/>
      <c r="B30" s="804"/>
      <c r="C30" s="872"/>
      <c r="D30" s="872"/>
      <c r="E30" s="872"/>
      <c r="F30" s="872"/>
      <c r="G30" s="873"/>
      <c r="H30" s="874"/>
      <c r="I30" s="874"/>
    </row>
    <row r="31" spans="1:9">
      <c r="A31" s="873"/>
      <c r="B31" s="804"/>
      <c r="C31" s="872"/>
      <c r="D31" s="872"/>
      <c r="E31" s="872"/>
      <c r="F31" s="872"/>
      <c r="G31" s="873"/>
      <c r="H31" s="874"/>
      <c r="I31" s="874"/>
    </row>
    <row r="32" spans="1:9">
      <c r="A32" s="871" t="s">
        <v>7202</v>
      </c>
      <c r="B32" s="871"/>
      <c r="C32" s="872"/>
      <c r="D32" s="872"/>
      <c r="E32" s="872"/>
      <c r="F32" s="872"/>
      <c r="G32" s="873"/>
      <c r="H32" s="874"/>
      <c r="I32" s="874"/>
    </row>
    <row r="33" spans="1:10">
      <c r="A33" s="873"/>
      <c r="B33" s="804"/>
      <c r="C33" s="872"/>
      <c r="D33" s="872"/>
      <c r="E33" s="872"/>
      <c r="F33" s="872"/>
      <c r="G33" s="873"/>
      <c r="H33" s="874"/>
      <c r="I33" s="874"/>
    </row>
    <row r="34" spans="1:10">
      <c r="A34" s="873"/>
      <c r="B34" s="804"/>
      <c r="C34" s="872"/>
      <c r="D34" s="872"/>
      <c r="E34" s="872"/>
      <c r="F34" s="872"/>
      <c r="G34" s="873"/>
      <c r="H34" s="874"/>
      <c r="I34" s="874"/>
    </row>
    <row r="35" spans="1:10">
      <c r="A35" s="2218" t="s">
        <v>1476</v>
      </c>
      <c r="B35" s="2218"/>
      <c r="C35" s="885"/>
      <c r="D35" s="885"/>
      <c r="E35" s="885"/>
      <c r="F35" s="885"/>
      <c r="G35" s="873"/>
      <c r="H35" s="874"/>
      <c r="I35" s="874"/>
    </row>
    <row r="36" spans="1:10">
      <c r="A36" s="886"/>
      <c r="B36" s="886"/>
      <c r="C36" s="887"/>
      <c r="D36" s="887"/>
      <c r="E36" s="887"/>
      <c r="F36" s="887"/>
      <c r="G36" s="887"/>
      <c r="H36" s="888"/>
      <c r="I36" s="888"/>
      <c r="J36" s="889"/>
    </row>
    <row r="37" spans="1:10" ht="15.75">
      <c r="A37" s="890"/>
    </row>
  </sheetData>
  <mergeCells count="2">
    <mergeCell ref="C1:F1"/>
    <mergeCell ref="A35:B35"/>
  </mergeCells>
  <pageMargins left="0.23622047244094499" right="0.23622047244094499" top="0.35433070866141703" bottom="0.35433070866141703" header="0.31496062992126" footer="0.31496062992126"/>
  <pageSetup paperSize="9" scale="74" orientation="landscape" r:id="rId1"/>
  <headerFooter alignWithMargins="0">
    <oddFooter>&amp;R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13F5-CDB2-4051-B573-AE148821237D}">
  <sheetPr>
    <tabColor theme="4" tint="0.59999389629810485"/>
  </sheetPr>
  <dimension ref="A1:L3769"/>
  <sheetViews>
    <sheetView topLeftCell="A198" workbookViewId="0">
      <selection activeCell="J6" sqref="J6"/>
    </sheetView>
  </sheetViews>
  <sheetFormatPr defaultRowHeight="15" customHeight="1"/>
  <cols>
    <col min="1" max="1" width="19.28515625" style="1614" customWidth="1"/>
    <col min="2" max="2" width="70.5703125" style="892" customWidth="1"/>
    <col min="3" max="243" width="9.140625" style="1550"/>
    <col min="244" max="244" width="10.85546875" style="1550" customWidth="1"/>
    <col min="245" max="245" width="47.42578125" style="1550" customWidth="1"/>
    <col min="246" max="246" width="9" style="1550" customWidth="1"/>
    <col min="247" max="247" width="10.42578125" style="1550" customWidth="1"/>
    <col min="248" max="248" width="9.5703125" style="1550" customWidth="1"/>
    <col min="249" max="249" width="9.42578125" style="1550" customWidth="1"/>
    <col min="250" max="250" width="9.85546875" style="1550" customWidth="1"/>
    <col min="251" max="251" width="10" style="1550" customWidth="1"/>
    <col min="252" max="252" width="6" style="1550" customWidth="1"/>
    <col min="253" max="499" width="9.140625" style="1550"/>
    <col min="500" max="500" width="10.85546875" style="1550" customWidth="1"/>
    <col min="501" max="501" width="47.42578125" style="1550" customWidth="1"/>
    <col min="502" max="502" width="9" style="1550" customWidth="1"/>
    <col min="503" max="503" width="10.42578125" style="1550" customWidth="1"/>
    <col min="504" max="504" width="9.5703125" style="1550" customWidth="1"/>
    <col min="505" max="505" width="9.42578125" style="1550" customWidth="1"/>
    <col min="506" max="506" width="9.85546875" style="1550" customWidth="1"/>
    <col min="507" max="507" width="10" style="1550" customWidth="1"/>
    <col min="508" max="508" width="6" style="1550" customWidth="1"/>
    <col min="509" max="755" width="9.140625" style="1550"/>
    <col min="756" max="756" width="10.85546875" style="1550" customWidth="1"/>
    <col min="757" max="757" width="47.42578125" style="1550" customWidth="1"/>
    <col min="758" max="758" width="9" style="1550" customWidth="1"/>
    <col min="759" max="759" width="10.42578125" style="1550" customWidth="1"/>
    <col min="760" max="760" width="9.5703125" style="1550" customWidth="1"/>
    <col min="761" max="761" width="9.42578125" style="1550" customWidth="1"/>
    <col min="762" max="762" width="9.85546875" style="1550" customWidth="1"/>
    <col min="763" max="763" width="10" style="1550" customWidth="1"/>
    <col min="764" max="764" width="6" style="1550" customWidth="1"/>
    <col min="765" max="1011" width="9.140625" style="1550"/>
    <col min="1012" max="1012" width="10.85546875" style="1550" customWidth="1"/>
    <col min="1013" max="1013" width="47.42578125" style="1550" customWidth="1"/>
    <col min="1014" max="1014" width="9" style="1550" customWidth="1"/>
    <col min="1015" max="1015" width="10.42578125" style="1550" customWidth="1"/>
    <col min="1016" max="1016" width="9.5703125" style="1550" customWidth="1"/>
    <col min="1017" max="1017" width="9.42578125" style="1550" customWidth="1"/>
    <col min="1018" max="1018" width="9.85546875" style="1550" customWidth="1"/>
    <col min="1019" max="1019" width="10" style="1550" customWidth="1"/>
    <col min="1020" max="1020" width="6" style="1550" customWidth="1"/>
    <col min="1021" max="1267" width="9.140625" style="1550"/>
    <col min="1268" max="1268" width="10.85546875" style="1550" customWidth="1"/>
    <col min="1269" max="1269" width="47.42578125" style="1550" customWidth="1"/>
    <col min="1270" max="1270" width="9" style="1550" customWidth="1"/>
    <col min="1271" max="1271" width="10.42578125" style="1550" customWidth="1"/>
    <col min="1272" max="1272" width="9.5703125" style="1550" customWidth="1"/>
    <col min="1273" max="1273" width="9.42578125" style="1550" customWidth="1"/>
    <col min="1274" max="1274" width="9.85546875" style="1550" customWidth="1"/>
    <col min="1275" max="1275" width="10" style="1550" customWidth="1"/>
    <col min="1276" max="1276" width="6" style="1550" customWidth="1"/>
    <col min="1277" max="1523" width="9.140625" style="1550"/>
    <col min="1524" max="1524" width="10.85546875" style="1550" customWidth="1"/>
    <col min="1525" max="1525" width="47.42578125" style="1550" customWidth="1"/>
    <col min="1526" max="1526" width="9" style="1550" customWidth="1"/>
    <col min="1527" max="1527" width="10.42578125" style="1550" customWidth="1"/>
    <col min="1528" max="1528" width="9.5703125" style="1550" customWidth="1"/>
    <col min="1529" max="1529" width="9.42578125" style="1550" customWidth="1"/>
    <col min="1530" max="1530" width="9.85546875" style="1550" customWidth="1"/>
    <col min="1531" max="1531" width="10" style="1550" customWidth="1"/>
    <col min="1532" max="1532" width="6" style="1550" customWidth="1"/>
    <col min="1533" max="1779" width="9.140625" style="1550"/>
    <col min="1780" max="1780" width="10.85546875" style="1550" customWidth="1"/>
    <col min="1781" max="1781" width="47.42578125" style="1550" customWidth="1"/>
    <col min="1782" max="1782" width="9" style="1550" customWidth="1"/>
    <col min="1783" max="1783" width="10.42578125" style="1550" customWidth="1"/>
    <col min="1784" max="1784" width="9.5703125" style="1550" customWidth="1"/>
    <col min="1785" max="1785" width="9.42578125" style="1550" customWidth="1"/>
    <col min="1786" max="1786" width="9.85546875" style="1550" customWidth="1"/>
    <col min="1787" max="1787" width="10" style="1550" customWidth="1"/>
    <col min="1788" max="1788" width="6" style="1550" customWidth="1"/>
    <col min="1789" max="2035" width="9.140625" style="1550"/>
    <col min="2036" max="2036" width="10.85546875" style="1550" customWidth="1"/>
    <col min="2037" max="2037" width="47.42578125" style="1550" customWidth="1"/>
    <col min="2038" max="2038" width="9" style="1550" customWidth="1"/>
    <col min="2039" max="2039" width="10.42578125" style="1550" customWidth="1"/>
    <col min="2040" max="2040" width="9.5703125" style="1550" customWidth="1"/>
    <col min="2041" max="2041" width="9.42578125" style="1550" customWidth="1"/>
    <col min="2042" max="2042" width="9.85546875" style="1550" customWidth="1"/>
    <col min="2043" max="2043" width="10" style="1550" customWidth="1"/>
    <col min="2044" max="2044" width="6" style="1550" customWidth="1"/>
    <col min="2045" max="2291" width="9.140625" style="1550"/>
    <col min="2292" max="2292" width="10.85546875" style="1550" customWidth="1"/>
    <col min="2293" max="2293" width="47.42578125" style="1550" customWidth="1"/>
    <col min="2294" max="2294" width="9" style="1550" customWidth="1"/>
    <col min="2295" max="2295" width="10.42578125" style="1550" customWidth="1"/>
    <col min="2296" max="2296" width="9.5703125" style="1550" customWidth="1"/>
    <col min="2297" max="2297" width="9.42578125" style="1550" customWidth="1"/>
    <col min="2298" max="2298" width="9.85546875" style="1550" customWidth="1"/>
    <col min="2299" max="2299" width="10" style="1550" customWidth="1"/>
    <col min="2300" max="2300" width="6" style="1550" customWidth="1"/>
    <col min="2301" max="2547" width="9.140625" style="1550"/>
    <col min="2548" max="2548" width="10.85546875" style="1550" customWidth="1"/>
    <col min="2549" max="2549" width="47.42578125" style="1550" customWidth="1"/>
    <col min="2550" max="2550" width="9" style="1550" customWidth="1"/>
    <col min="2551" max="2551" width="10.42578125" style="1550" customWidth="1"/>
    <col min="2552" max="2552" width="9.5703125" style="1550" customWidth="1"/>
    <col min="2553" max="2553" width="9.42578125" style="1550" customWidth="1"/>
    <col min="2554" max="2554" width="9.85546875" style="1550" customWidth="1"/>
    <col min="2555" max="2555" width="10" style="1550" customWidth="1"/>
    <col min="2556" max="2556" width="6" style="1550" customWidth="1"/>
    <col min="2557" max="2803" width="9.140625" style="1550"/>
    <col min="2804" max="2804" width="10.85546875" style="1550" customWidth="1"/>
    <col min="2805" max="2805" width="47.42578125" style="1550" customWidth="1"/>
    <col min="2806" max="2806" width="9" style="1550" customWidth="1"/>
    <col min="2807" max="2807" width="10.42578125" style="1550" customWidth="1"/>
    <col min="2808" max="2808" width="9.5703125" style="1550" customWidth="1"/>
    <col min="2809" max="2809" width="9.42578125" style="1550" customWidth="1"/>
    <col min="2810" max="2810" width="9.85546875" style="1550" customWidth="1"/>
    <col min="2811" max="2811" width="10" style="1550" customWidth="1"/>
    <col min="2812" max="2812" width="6" style="1550" customWidth="1"/>
    <col min="2813" max="3059" width="9.140625" style="1550"/>
    <col min="3060" max="3060" width="10.85546875" style="1550" customWidth="1"/>
    <col min="3061" max="3061" width="47.42578125" style="1550" customWidth="1"/>
    <col min="3062" max="3062" width="9" style="1550" customWidth="1"/>
    <col min="3063" max="3063" width="10.42578125" style="1550" customWidth="1"/>
    <col min="3064" max="3064" width="9.5703125" style="1550" customWidth="1"/>
    <col min="3065" max="3065" width="9.42578125" style="1550" customWidth="1"/>
    <col min="3066" max="3066" width="9.85546875" style="1550" customWidth="1"/>
    <col min="3067" max="3067" width="10" style="1550" customWidth="1"/>
    <col min="3068" max="3068" width="6" style="1550" customWidth="1"/>
    <col min="3069" max="3315" width="9.140625" style="1550"/>
    <col min="3316" max="3316" width="10.85546875" style="1550" customWidth="1"/>
    <col min="3317" max="3317" width="47.42578125" style="1550" customWidth="1"/>
    <col min="3318" max="3318" width="9" style="1550" customWidth="1"/>
    <col min="3319" max="3319" width="10.42578125" style="1550" customWidth="1"/>
    <col min="3320" max="3320" width="9.5703125" style="1550" customWidth="1"/>
    <col min="3321" max="3321" width="9.42578125" style="1550" customWidth="1"/>
    <col min="3322" max="3322" width="9.85546875" style="1550" customWidth="1"/>
    <col min="3323" max="3323" width="10" style="1550" customWidth="1"/>
    <col min="3324" max="3324" width="6" style="1550" customWidth="1"/>
    <col min="3325" max="3571" width="9.140625" style="1550"/>
    <col min="3572" max="3572" width="10.85546875" style="1550" customWidth="1"/>
    <col min="3573" max="3573" width="47.42578125" style="1550" customWidth="1"/>
    <col min="3574" max="3574" width="9" style="1550" customWidth="1"/>
    <col min="3575" max="3575" width="10.42578125" style="1550" customWidth="1"/>
    <col min="3576" max="3576" width="9.5703125" style="1550" customWidth="1"/>
    <col min="3577" max="3577" width="9.42578125" style="1550" customWidth="1"/>
    <col min="3578" max="3578" width="9.85546875" style="1550" customWidth="1"/>
    <col min="3579" max="3579" width="10" style="1550" customWidth="1"/>
    <col min="3580" max="3580" width="6" style="1550" customWidth="1"/>
    <col min="3581" max="3827" width="9.140625" style="1550"/>
    <col min="3828" max="3828" width="10.85546875" style="1550" customWidth="1"/>
    <col min="3829" max="3829" width="47.42578125" style="1550" customWidth="1"/>
    <col min="3830" max="3830" width="9" style="1550" customWidth="1"/>
    <col min="3831" max="3831" width="10.42578125" style="1550" customWidth="1"/>
    <col min="3832" max="3832" width="9.5703125" style="1550" customWidth="1"/>
    <col min="3833" max="3833" width="9.42578125" style="1550" customWidth="1"/>
    <col min="3834" max="3834" width="9.85546875" style="1550" customWidth="1"/>
    <col min="3835" max="3835" width="10" style="1550" customWidth="1"/>
    <col min="3836" max="3836" width="6" style="1550" customWidth="1"/>
    <col min="3837" max="4083" width="9.140625" style="1550"/>
    <col min="4084" max="4084" width="10.85546875" style="1550" customWidth="1"/>
    <col min="4085" max="4085" width="47.42578125" style="1550" customWidth="1"/>
    <col min="4086" max="4086" width="9" style="1550" customWidth="1"/>
    <col min="4087" max="4087" width="10.42578125" style="1550" customWidth="1"/>
    <col min="4088" max="4088" width="9.5703125" style="1550" customWidth="1"/>
    <col min="4089" max="4089" width="9.42578125" style="1550" customWidth="1"/>
    <col min="4090" max="4090" width="9.85546875" style="1550" customWidth="1"/>
    <col min="4091" max="4091" width="10" style="1550" customWidth="1"/>
    <col min="4092" max="4092" width="6" style="1550" customWidth="1"/>
    <col min="4093" max="4339" width="9.140625" style="1550"/>
    <col min="4340" max="4340" width="10.85546875" style="1550" customWidth="1"/>
    <col min="4341" max="4341" width="47.42578125" style="1550" customWidth="1"/>
    <col min="4342" max="4342" width="9" style="1550" customWidth="1"/>
    <col min="4343" max="4343" width="10.42578125" style="1550" customWidth="1"/>
    <col min="4344" max="4344" width="9.5703125" style="1550" customWidth="1"/>
    <col min="4345" max="4345" width="9.42578125" style="1550" customWidth="1"/>
    <col min="4346" max="4346" width="9.85546875" style="1550" customWidth="1"/>
    <col min="4347" max="4347" width="10" style="1550" customWidth="1"/>
    <col min="4348" max="4348" width="6" style="1550" customWidth="1"/>
    <col min="4349" max="4595" width="9.140625" style="1550"/>
    <col min="4596" max="4596" width="10.85546875" style="1550" customWidth="1"/>
    <col min="4597" max="4597" width="47.42578125" style="1550" customWidth="1"/>
    <col min="4598" max="4598" width="9" style="1550" customWidth="1"/>
    <col min="4599" max="4599" width="10.42578125" style="1550" customWidth="1"/>
    <col min="4600" max="4600" width="9.5703125" style="1550" customWidth="1"/>
    <col min="4601" max="4601" width="9.42578125" style="1550" customWidth="1"/>
    <col min="4602" max="4602" width="9.85546875" style="1550" customWidth="1"/>
    <col min="4603" max="4603" width="10" style="1550" customWidth="1"/>
    <col min="4604" max="4604" width="6" style="1550" customWidth="1"/>
    <col min="4605" max="4851" width="9.140625" style="1550"/>
    <col min="4852" max="4852" width="10.85546875" style="1550" customWidth="1"/>
    <col min="4853" max="4853" width="47.42578125" style="1550" customWidth="1"/>
    <col min="4854" max="4854" width="9" style="1550" customWidth="1"/>
    <col min="4855" max="4855" width="10.42578125" style="1550" customWidth="1"/>
    <col min="4856" max="4856" width="9.5703125" style="1550" customWidth="1"/>
    <col min="4857" max="4857" width="9.42578125" style="1550" customWidth="1"/>
    <col min="4858" max="4858" width="9.85546875" style="1550" customWidth="1"/>
    <col min="4859" max="4859" width="10" style="1550" customWidth="1"/>
    <col min="4860" max="4860" width="6" style="1550" customWidth="1"/>
    <col min="4861" max="5107" width="9.140625" style="1550"/>
    <col min="5108" max="5108" width="10.85546875" style="1550" customWidth="1"/>
    <col min="5109" max="5109" width="47.42578125" style="1550" customWidth="1"/>
    <col min="5110" max="5110" width="9" style="1550" customWidth="1"/>
    <col min="5111" max="5111" width="10.42578125" style="1550" customWidth="1"/>
    <col min="5112" max="5112" width="9.5703125" style="1550" customWidth="1"/>
    <col min="5113" max="5113" width="9.42578125" style="1550" customWidth="1"/>
    <col min="5114" max="5114" width="9.85546875" style="1550" customWidth="1"/>
    <col min="5115" max="5115" width="10" style="1550" customWidth="1"/>
    <col min="5116" max="5116" width="6" style="1550" customWidth="1"/>
    <col min="5117" max="5363" width="9.140625" style="1550"/>
    <col min="5364" max="5364" width="10.85546875" style="1550" customWidth="1"/>
    <col min="5365" max="5365" width="47.42578125" style="1550" customWidth="1"/>
    <col min="5366" max="5366" width="9" style="1550" customWidth="1"/>
    <col min="5367" max="5367" width="10.42578125" style="1550" customWidth="1"/>
    <col min="5368" max="5368" width="9.5703125" style="1550" customWidth="1"/>
    <col min="5369" max="5369" width="9.42578125" style="1550" customWidth="1"/>
    <col min="5370" max="5370" width="9.85546875" style="1550" customWidth="1"/>
    <col min="5371" max="5371" width="10" style="1550" customWidth="1"/>
    <col min="5372" max="5372" width="6" style="1550" customWidth="1"/>
    <col min="5373" max="5619" width="9.140625" style="1550"/>
    <col min="5620" max="5620" width="10.85546875" style="1550" customWidth="1"/>
    <col min="5621" max="5621" width="47.42578125" style="1550" customWidth="1"/>
    <col min="5622" max="5622" width="9" style="1550" customWidth="1"/>
    <col min="5623" max="5623" width="10.42578125" style="1550" customWidth="1"/>
    <col min="5624" max="5624" width="9.5703125" style="1550" customWidth="1"/>
    <col min="5625" max="5625" width="9.42578125" style="1550" customWidth="1"/>
    <col min="5626" max="5626" width="9.85546875" style="1550" customWidth="1"/>
    <col min="5627" max="5627" width="10" style="1550" customWidth="1"/>
    <col min="5628" max="5628" width="6" style="1550" customWidth="1"/>
    <col min="5629" max="5875" width="9.140625" style="1550"/>
    <col min="5876" max="5876" width="10.85546875" style="1550" customWidth="1"/>
    <col min="5877" max="5877" width="47.42578125" style="1550" customWidth="1"/>
    <col min="5878" max="5878" width="9" style="1550" customWidth="1"/>
    <col min="5879" max="5879" width="10.42578125" style="1550" customWidth="1"/>
    <col min="5880" max="5880" width="9.5703125" style="1550" customWidth="1"/>
    <col min="5881" max="5881" width="9.42578125" style="1550" customWidth="1"/>
    <col min="5882" max="5882" width="9.85546875" style="1550" customWidth="1"/>
    <col min="5883" max="5883" width="10" style="1550" customWidth="1"/>
    <col min="5884" max="5884" width="6" style="1550" customWidth="1"/>
    <col min="5885" max="6131" width="9.140625" style="1550"/>
    <col min="6132" max="6132" width="10.85546875" style="1550" customWidth="1"/>
    <col min="6133" max="6133" width="47.42578125" style="1550" customWidth="1"/>
    <col min="6134" max="6134" width="9" style="1550" customWidth="1"/>
    <col min="6135" max="6135" width="10.42578125" style="1550" customWidth="1"/>
    <col min="6136" max="6136" width="9.5703125" style="1550" customWidth="1"/>
    <col min="6137" max="6137" width="9.42578125" style="1550" customWidth="1"/>
    <col min="6138" max="6138" width="9.85546875" style="1550" customWidth="1"/>
    <col min="6139" max="6139" width="10" style="1550" customWidth="1"/>
    <col min="6140" max="6140" width="6" style="1550" customWidth="1"/>
    <col min="6141" max="6387" width="9.140625" style="1550"/>
    <col min="6388" max="6388" width="10.85546875" style="1550" customWidth="1"/>
    <col min="6389" max="6389" width="47.42578125" style="1550" customWidth="1"/>
    <col min="6390" max="6390" width="9" style="1550" customWidth="1"/>
    <col min="6391" max="6391" width="10.42578125" style="1550" customWidth="1"/>
    <col min="6392" max="6392" width="9.5703125" style="1550" customWidth="1"/>
    <col min="6393" max="6393" width="9.42578125" style="1550" customWidth="1"/>
    <col min="6394" max="6394" width="9.85546875" style="1550" customWidth="1"/>
    <col min="6395" max="6395" width="10" style="1550" customWidth="1"/>
    <col min="6396" max="6396" width="6" style="1550" customWidth="1"/>
    <col min="6397" max="6643" width="9.140625" style="1550"/>
    <col min="6644" max="6644" width="10.85546875" style="1550" customWidth="1"/>
    <col min="6645" max="6645" width="47.42578125" style="1550" customWidth="1"/>
    <col min="6646" max="6646" width="9" style="1550" customWidth="1"/>
    <col min="6647" max="6647" width="10.42578125" style="1550" customWidth="1"/>
    <col min="6648" max="6648" width="9.5703125" style="1550" customWidth="1"/>
    <col min="6649" max="6649" width="9.42578125" style="1550" customWidth="1"/>
    <col min="6650" max="6650" width="9.85546875" style="1550" customWidth="1"/>
    <col min="6651" max="6651" width="10" style="1550" customWidth="1"/>
    <col min="6652" max="6652" width="6" style="1550" customWidth="1"/>
    <col min="6653" max="6899" width="9.140625" style="1550"/>
    <col min="6900" max="6900" width="10.85546875" style="1550" customWidth="1"/>
    <col min="6901" max="6901" width="47.42578125" style="1550" customWidth="1"/>
    <col min="6902" max="6902" width="9" style="1550" customWidth="1"/>
    <col min="6903" max="6903" width="10.42578125" style="1550" customWidth="1"/>
    <col min="6904" max="6904" width="9.5703125" style="1550" customWidth="1"/>
    <col min="6905" max="6905" width="9.42578125" style="1550" customWidth="1"/>
    <col min="6906" max="6906" width="9.85546875" style="1550" customWidth="1"/>
    <col min="6907" max="6907" width="10" style="1550" customWidth="1"/>
    <col min="6908" max="6908" width="6" style="1550" customWidth="1"/>
    <col min="6909" max="7155" width="9.140625" style="1550"/>
    <col min="7156" max="7156" width="10.85546875" style="1550" customWidth="1"/>
    <col min="7157" max="7157" width="47.42578125" style="1550" customWidth="1"/>
    <col min="7158" max="7158" width="9" style="1550" customWidth="1"/>
    <col min="7159" max="7159" width="10.42578125" style="1550" customWidth="1"/>
    <col min="7160" max="7160" width="9.5703125" style="1550" customWidth="1"/>
    <col min="7161" max="7161" width="9.42578125" style="1550" customWidth="1"/>
    <col min="7162" max="7162" width="9.85546875" style="1550" customWidth="1"/>
    <col min="7163" max="7163" width="10" style="1550" customWidth="1"/>
    <col min="7164" max="7164" width="6" style="1550" customWidth="1"/>
    <col min="7165" max="7411" width="9.140625" style="1550"/>
    <col min="7412" max="7412" width="10.85546875" style="1550" customWidth="1"/>
    <col min="7413" max="7413" width="47.42578125" style="1550" customWidth="1"/>
    <col min="7414" max="7414" width="9" style="1550" customWidth="1"/>
    <col min="7415" max="7415" width="10.42578125" style="1550" customWidth="1"/>
    <col min="7416" max="7416" width="9.5703125" style="1550" customWidth="1"/>
    <col min="7417" max="7417" width="9.42578125" style="1550" customWidth="1"/>
    <col min="7418" max="7418" width="9.85546875" style="1550" customWidth="1"/>
    <col min="7419" max="7419" width="10" style="1550" customWidth="1"/>
    <col min="7420" max="7420" width="6" style="1550" customWidth="1"/>
    <col min="7421" max="7667" width="9.140625" style="1550"/>
    <col min="7668" max="7668" width="10.85546875" style="1550" customWidth="1"/>
    <col min="7669" max="7669" width="47.42578125" style="1550" customWidth="1"/>
    <col min="7670" max="7670" width="9" style="1550" customWidth="1"/>
    <col min="7671" max="7671" width="10.42578125" style="1550" customWidth="1"/>
    <col min="7672" max="7672" width="9.5703125" style="1550" customWidth="1"/>
    <col min="7673" max="7673" width="9.42578125" style="1550" customWidth="1"/>
    <col min="7674" max="7674" width="9.85546875" style="1550" customWidth="1"/>
    <col min="7675" max="7675" width="10" style="1550" customWidth="1"/>
    <col min="7676" max="7676" width="6" style="1550" customWidth="1"/>
    <col min="7677" max="7923" width="9.140625" style="1550"/>
    <col min="7924" max="7924" width="10.85546875" style="1550" customWidth="1"/>
    <col min="7925" max="7925" width="47.42578125" style="1550" customWidth="1"/>
    <col min="7926" max="7926" width="9" style="1550" customWidth="1"/>
    <col min="7927" max="7927" width="10.42578125" style="1550" customWidth="1"/>
    <col min="7928" max="7928" width="9.5703125" style="1550" customWidth="1"/>
    <col min="7929" max="7929" width="9.42578125" style="1550" customWidth="1"/>
    <col min="7930" max="7930" width="9.85546875" style="1550" customWidth="1"/>
    <col min="7931" max="7931" width="10" style="1550" customWidth="1"/>
    <col min="7932" max="7932" width="6" style="1550" customWidth="1"/>
    <col min="7933" max="8179" width="9.140625" style="1550"/>
    <col min="8180" max="8180" width="10.85546875" style="1550" customWidth="1"/>
    <col min="8181" max="8181" width="47.42578125" style="1550" customWidth="1"/>
    <col min="8182" max="8182" width="9" style="1550" customWidth="1"/>
    <col min="8183" max="8183" width="10.42578125" style="1550" customWidth="1"/>
    <col min="8184" max="8184" width="9.5703125" style="1550" customWidth="1"/>
    <col min="8185" max="8185" width="9.42578125" style="1550" customWidth="1"/>
    <col min="8186" max="8186" width="9.85546875" style="1550" customWidth="1"/>
    <col min="8187" max="8187" width="10" style="1550" customWidth="1"/>
    <col min="8188" max="8188" width="6" style="1550" customWidth="1"/>
    <col min="8189" max="8435" width="9.140625" style="1550"/>
    <col min="8436" max="8436" width="10.85546875" style="1550" customWidth="1"/>
    <col min="8437" max="8437" width="47.42578125" style="1550" customWidth="1"/>
    <col min="8438" max="8438" width="9" style="1550" customWidth="1"/>
    <col min="8439" max="8439" width="10.42578125" style="1550" customWidth="1"/>
    <col min="8440" max="8440" width="9.5703125" style="1550" customWidth="1"/>
    <col min="8441" max="8441" width="9.42578125" style="1550" customWidth="1"/>
    <col min="8442" max="8442" width="9.85546875" style="1550" customWidth="1"/>
    <col min="8443" max="8443" width="10" style="1550" customWidth="1"/>
    <col min="8444" max="8444" width="6" style="1550" customWidth="1"/>
    <col min="8445" max="8691" width="9.140625" style="1550"/>
    <col min="8692" max="8692" width="10.85546875" style="1550" customWidth="1"/>
    <col min="8693" max="8693" width="47.42578125" style="1550" customWidth="1"/>
    <col min="8694" max="8694" width="9" style="1550" customWidth="1"/>
    <col min="8695" max="8695" width="10.42578125" style="1550" customWidth="1"/>
    <col min="8696" max="8696" width="9.5703125" style="1550" customWidth="1"/>
    <col min="8697" max="8697" width="9.42578125" style="1550" customWidth="1"/>
    <col min="8698" max="8698" width="9.85546875" style="1550" customWidth="1"/>
    <col min="8699" max="8699" width="10" style="1550" customWidth="1"/>
    <col min="8700" max="8700" width="6" style="1550" customWidth="1"/>
    <col min="8701" max="8947" width="9.140625" style="1550"/>
    <col min="8948" max="8948" width="10.85546875" style="1550" customWidth="1"/>
    <col min="8949" max="8949" width="47.42578125" style="1550" customWidth="1"/>
    <col min="8950" max="8950" width="9" style="1550" customWidth="1"/>
    <col min="8951" max="8951" width="10.42578125" style="1550" customWidth="1"/>
    <col min="8952" max="8952" width="9.5703125" style="1550" customWidth="1"/>
    <col min="8953" max="8953" width="9.42578125" style="1550" customWidth="1"/>
    <col min="8954" max="8954" width="9.85546875" style="1550" customWidth="1"/>
    <col min="8955" max="8955" width="10" style="1550" customWidth="1"/>
    <col min="8956" max="8956" width="6" style="1550" customWidth="1"/>
    <col min="8957" max="9203" width="9.140625" style="1550"/>
    <col min="9204" max="9204" width="10.85546875" style="1550" customWidth="1"/>
    <col min="9205" max="9205" width="47.42578125" style="1550" customWidth="1"/>
    <col min="9206" max="9206" width="9" style="1550" customWidth="1"/>
    <col min="9207" max="9207" width="10.42578125" style="1550" customWidth="1"/>
    <col min="9208" max="9208" width="9.5703125" style="1550" customWidth="1"/>
    <col min="9209" max="9209" width="9.42578125" style="1550" customWidth="1"/>
    <col min="9210" max="9210" width="9.85546875" style="1550" customWidth="1"/>
    <col min="9211" max="9211" width="10" style="1550" customWidth="1"/>
    <col min="9212" max="9212" width="6" style="1550" customWidth="1"/>
    <col min="9213" max="9459" width="9.140625" style="1550"/>
    <col min="9460" max="9460" width="10.85546875" style="1550" customWidth="1"/>
    <col min="9461" max="9461" width="47.42578125" style="1550" customWidth="1"/>
    <col min="9462" max="9462" width="9" style="1550" customWidth="1"/>
    <col min="9463" max="9463" width="10.42578125" style="1550" customWidth="1"/>
    <col min="9464" max="9464" width="9.5703125" style="1550" customWidth="1"/>
    <col min="9465" max="9465" width="9.42578125" style="1550" customWidth="1"/>
    <col min="9466" max="9466" width="9.85546875" style="1550" customWidth="1"/>
    <col min="9467" max="9467" width="10" style="1550" customWidth="1"/>
    <col min="9468" max="9468" width="6" style="1550" customWidth="1"/>
    <col min="9469" max="9715" width="9.140625" style="1550"/>
    <col min="9716" max="9716" width="10.85546875" style="1550" customWidth="1"/>
    <col min="9717" max="9717" width="47.42578125" style="1550" customWidth="1"/>
    <col min="9718" max="9718" width="9" style="1550" customWidth="1"/>
    <col min="9719" max="9719" width="10.42578125" style="1550" customWidth="1"/>
    <col min="9720" max="9720" width="9.5703125" style="1550" customWidth="1"/>
    <col min="9721" max="9721" width="9.42578125" style="1550" customWidth="1"/>
    <col min="9722" max="9722" width="9.85546875" style="1550" customWidth="1"/>
    <col min="9723" max="9723" width="10" style="1550" customWidth="1"/>
    <col min="9724" max="9724" width="6" style="1550" customWidth="1"/>
    <col min="9725" max="9971" width="9.140625" style="1550"/>
    <col min="9972" max="9972" width="10.85546875" style="1550" customWidth="1"/>
    <col min="9973" max="9973" width="47.42578125" style="1550" customWidth="1"/>
    <col min="9974" max="9974" width="9" style="1550" customWidth="1"/>
    <col min="9975" max="9975" width="10.42578125" style="1550" customWidth="1"/>
    <col min="9976" max="9976" width="9.5703125" style="1550" customWidth="1"/>
    <col min="9977" max="9977" width="9.42578125" style="1550" customWidth="1"/>
    <col min="9978" max="9978" width="9.85546875" style="1550" customWidth="1"/>
    <col min="9979" max="9979" width="10" style="1550" customWidth="1"/>
    <col min="9980" max="9980" width="6" style="1550" customWidth="1"/>
    <col min="9981" max="10227" width="9.140625" style="1550"/>
    <col min="10228" max="10228" width="10.85546875" style="1550" customWidth="1"/>
    <col min="10229" max="10229" width="47.42578125" style="1550" customWidth="1"/>
    <col min="10230" max="10230" width="9" style="1550" customWidth="1"/>
    <col min="10231" max="10231" width="10.42578125" style="1550" customWidth="1"/>
    <col min="10232" max="10232" width="9.5703125" style="1550" customWidth="1"/>
    <col min="10233" max="10233" width="9.42578125" style="1550" customWidth="1"/>
    <col min="10234" max="10234" width="9.85546875" style="1550" customWidth="1"/>
    <col min="10235" max="10235" width="10" style="1550" customWidth="1"/>
    <col min="10236" max="10236" width="6" style="1550" customWidth="1"/>
    <col min="10237" max="10483" width="9.140625" style="1550"/>
    <col min="10484" max="10484" width="10.85546875" style="1550" customWidth="1"/>
    <col min="10485" max="10485" width="47.42578125" style="1550" customWidth="1"/>
    <col min="10486" max="10486" width="9" style="1550" customWidth="1"/>
    <col min="10487" max="10487" width="10.42578125" style="1550" customWidth="1"/>
    <col min="10488" max="10488" width="9.5703125" style="1550" customWidth="1"/>
    <col min="10489" max="10489" width="9.42578125" style="1550" customWidth="1"/>
    <col min="10490" max="10490" width="9.85546875" style="1550" customWidth="1"/>
    <col min="10491" max="10491" width="10" style="1550" customWidth="1"/>
    <col min="10492" max="10492" width="6" style="1550" customWidth="1"/>
    <col min="10493" max="10739" width="9.140625" style="1550"/>
    <col min="10740" max="10740" width="10.85546875" style="1550" customWidth="1"/>
    <col min="10741" max="10741" width="47.42578125" style="1550" customWidth="1"/>
    <col min="10742" max="10742" width="9" style="1550" customWidth="1"/>
    <col min="10743" max="10743" width="10.42578125" style="1550" customWidth="1"/>
    <col min="10744" max="10744" width="9.5703125" style="1550" customWidth="1"/>
    <col min="10745" max="10745" width="9.42578125" style="1550" customWidth="1"/>
    <col min="10746" max="10746" width="9.85546875" style="1550" customWidth="1"/>
    <col min="10747" max="10747" width="10" style="1550" customWidth="1"/>
    <col min="10748" max="10748" width="6" style="1550" customWidth="1"/>
    <col min="10749" max="10995" width="9.140625" style="1550"/>
    <col min="10996" max="10996" width="10.85546875" style="1550" customWidth="1"/>
    <col min="10997" max="10997" width="47.42578125" style="1550" customWidth="1"/>
    <col min="10998" max="10998" width="9" style="1550" customWidth="1"/>
    <col min="10999" max="10999" width="10.42578125" style="1550" customWidth="1"/>
    <col min="11000" max="11000" width="9.5703125" style="1550" customWidth="1"/>
    <col min="11001" max="11001" width="9.42578125" style="1550" customWidth="1"/>
    <col min="11002" max="11002" width="9.85546875" style="1550" customWidth="1"/>
    <col min="11003" max="11003" width="10" style="1550" customWidth="1"/>
    <col min="11004" max="11004" width="6" style="1550" customWidth="1"/>
    <col min="11005" max="11251" width="9.140625" style="1550"/>
    <col min="11252" max="11252" width="10.85546875" style="1550" customWidth="1"/>
    <col min="11253" max="11253" width="47.42578125" style="1550" customWidth="1"/>
    <col min="11254" max="11254" width="9" style="1550" customWidth="1"/>
    <col min="11255" max="11255" width="10.42578125" style="1550" customWidth="1"/>
    <col min="11256" max="11256" width="9.5703125" style="1550" customWidth="1"/>
    <col min="11257" max="11257" width="9.42578125" style="1550" customWidth="1"/>
    <col min="11258" max="11258" width="9.85546875" style="1550" customWidth="1"/>
    <col min="11259" max="11259" width="10" style="1550" customWidth="1"/>
    <col min="11260" max="11260" width="6" style="1550" customWidth="1"/>
    <col min="11261" max="11507" width="9.140625" style="1550"/>
    <col min="11508" max="11508" width="10.85546875" style="1550" customWidth="1"/>
    <col min="11509" max="11509" width="47.42578125" style="1550" customWidth="1"/>
    <col min="11510" max="11510" width="9" style="1550" customWidth="1"/>
    <col min="11511" max="11511" width="10.42578125" style="1550" customWidth="1"/>
    <col min="11512" max="11512" width="9.5703125" style="1550" customWidth="1"/>
    <col min="11513" max="11513" width="9.42578125" style="1550" customWidth="1"/>
    <col min="11514" max="11514" width="9.85546875" style="1550" customWidth="1"/>
    <col min="11515" max="11515" width="10" style="1550" customWidth="1"/>
    <col min="11516" max="11516" width="6" style="1550" customWidth="1"/>
    <col min="11517" max="11763" width="9.140625" style="1550"/>
    <col min="11764" max="11764" width="10.85546875" style="1550" customWidth="1"/>
    <col min="11765" max="11765" width="47.42578125" style="1550" customWidth="1"/>
    <col min="11766" max="11766" width="9" style="1550" customWidth="1"/>
    <col min="11767" max="11767" width="10.42578125" style="1550" customWidth="1"/>
    <col min="11768" max="11768" width="9.5703125" style="1550" customWidth="1"/>
    <col min="11769" max="11769" width="9.42578125" style="1550" customWidth="1"/>
    <col min="11770" max="11770" width="9.85546875" style="1550" customWidth="1"/>
    <col min="11771" max="11771" width="10" style="1550" customWidth="1"/>
    <col min="11772" max="11772" width="6" style="1550" customWidth="1"/>
    <col min="11773" max="12019" width="9.140625" style="1550"/>
    <col min="12020" max="12020" width="10.85546875" style="1550" customWidth="1"/>
    <col min="12021" max="12021" width="47.42578125" style="1550" customWidth="1"/>
    <col min="12022" max="12022" width="9" style="1550" customWidth="1"/>
    <col min="12023" max="12023" width="10.42578125" style="1550" customWidth="1"/>
    <col min="12024" max="12024" width="9.5703125" style="1550" customWidth="1"/>
    <col min="12025" max="12025" width="9.42578125" style="1550" customWidth="1"/>
    <col min="12026" max="12026" width="9.85546875" style="1550" customWidth="1"/>
    <col min="12027" max="12027" width="10" style="1550" customWidth="1"/>
    <col min="12028" max="12028" width="6" style="1550" customWidth="1"/>
    <col min="12029" max="12275" width="9.140625" style="1550"/>
    <col min="12276" max="12276" width="10.85546875" style="1550" customWidth="1"/>
    <col min="12277" max="12277" width="47.42578125" style="1550" customWidth="1"/>
    <col min="12278" max="12278" width="9" style="1550" customWidth="1"/>
    <col min="12279" max="12279" width="10.42578125" style="1550" customWidth="1"/>
    <col min="12280" max="12280" width="9.5703125" style="1550" customWidth="1"/>
    <col min="12281" max="12281" width="9.42578125" style="1550" customWidth="1"/>
    <col min="12282" max="12282" width="9.85546875" style="1550" customWidth="1"/>
    <col min="12283" max="12283" width="10" style="1550" customWidth="1"/>
    <col min="12284" max="12284" width="6" style="1550" customWidth="1"/>
    <col min="12285" max="12531" width="9.140625" style="1550"/>
    <col min="12532" max="12532" width="10.85546875" style="1550" customWidth="1"/>
    <col min="12533" max="12533" width="47.42578125" style="1550" customWidth="1"/>
    <col min="12534" max="12534" width="9" style="1550" customWidth="1"/>
    <col min="12535" max="12535" width="10.42578125" style="1550" customWidth="1"/>
    <col min="12536" max="12536" width="9.5703125" style="1550" customWidth="1"/>
    <col min="12537" max="12537" width="9.42578125" style="1550" customWidth="1"/>
    <col min="12538" max="12538" width="9.85546875" style="1550" customWidth="1"/>
    <col min="12539" max="12539" width="10" style="1550" customWidth="1"/>
    <col min="12540" max="12540" width="6" style="1550" customWidth="1"/>
    <col min="12541" max="12787" width="9.140625" style="1550"/>
    <col min="12788" max="12788" width="10.85546875" style="1550" customWidth="1"/>
    <col min="12789" max="12789" width="47.42578125" style="1550" customWidth="1"/>
    <col min="12790" max="12790" width="9" style="1550" customWidth="1"/>
    <col min="12791" max="12791" width="10.42578125" style="1550" customWidth="1"/>
    <col min="12792" max="12792" width="9.5703125" style="1550" customWidth="1"/>
    <col min="12793" max="12793" width="9.42578125" style="1550" customWidth="1"/>
    <col min="12794" max="12794" width="9.85546875" style="1550" customWidth="1"/>
    <col min="12795" max="12795" width="10" style="1550" customWidth="1"/>
    <col min="12796" max="12796" width="6" style="1550" customWidth="1"/>
    <col min="12797" max="13043" width="9.140625" style="1550"/>
    <col min="13044" max="13044" width="10.85546875" style="1550" customWidth="1"/>
    <col min="13045" max="13045" width="47.42578125" style="1550" customWidth="1"/>
    <col min="13046" max="13046" width="9" style="1550" customWidth="1"/>
    <col min="13047" max="13047" width="10.42578125" style="1550" customWidth="1"/>
    <col min="13048" max="13048" width="9.5703125" style="1550" customWidth="1"/>
    <col min="13049" max="13049" width="9.42578125" style="1550" customWidth="1"/>
    <col min="13050" max="13050" width="9.85546875" style="1550" customWidth="1"/>
    <col min="13051" max="13051" width="10" style="1550" customWidth="1"/>
    <col min="13052" max="13052" width="6" style="1550" customWidth="1"/>
    <col min="13053" max="13299" width="9.140625" style="1550"/>
    <col min="13300" max="13300" width="10.85546875" style="1550" customWidth="1"/>
    <col min="13301" max="13301" width="47.42578125" style="1550" customWidth="1"/>
    <col min="13302" max="13302" width="9" style="1550" customWidth="1"/>
    <col min="13303" max="13303" width="10.42578125" style="1550" customWidth="1"/>
    <col min="13304" max="13304" width="9.5703125" style="1550" customWidth="1"/>
    <col min="13305" max="13305" width="9.42578125" style="1550" customWidth="1"/>
    <col min="13306" max="13306" width="9.85546875" style="1550" customWidth="1"/>
    <col min="13307" max="13307" width="10" style="1550" customWidth="1"/>
    <col min="13308" max="13308" width="6" style="1550" customWidth="1"/>
    <col min="13309" max="13555" width="9.140625" style="1550"/>
    <col min="13556" max="13556" width="10.85546875" style="1550" customWidth="1"/>
    <col min="13557" max="13557" width="47.42578125" style="1550" customWidth="1"/>
    <col min="13558" max="13558" width="9" style="1550" customWidth="1"/>
    <col min="13559" max="13559" width="10.42578125" style="1550" customWidth="1"/>
    <col min="13560" max="13560" width="9.5703125" style="1550" customWidth="1"/>
    <col min="13561" max="13561" width="9.42578125" style="1550" customWidth="1"/>
    <col min="13562" max="13562" width="9.85546875" style="1550" customWidth="1"/>
    <col min="13563" max="13563" width="10" style="1550" customWidth="1"/>
    <col min="13564" max="13564" width="6" style="1550" customWidth="1"/>
    <col min="13565" max="13811" width="9.140625" style="1550"/>
    <col min="13812" max="13812" width="10.85546875" style="1550" customWidth="1"/>
    <col min="13813" max="13813" width="47.42578125" style="1550" customWidth="1"/>
    <col min="13814" max="13814" width="9" style="1550" customWidth="1"/>
    <col min="13815" max="13815" width="10.42578125" style="1550" customWidth="1"/>
    <col min="13816" max="13816" width="9.5703125" style="1550" customWidth="1"/>
    <col min="13817" max="13817" width="9.42578125" style="1550" customWidth="1"/>
    <col min="13818" max="13818" width="9.85546875" style="1550" customWidth="1"/>
    <col min="13819" max="13819" width="10" style="1550" customWidth="1"/>
    <col min="13820" max="13820" width="6" style="1550" customWidth="1"/>
    <col min="13821" max="14067" width="9.140625" style="1550"/>
    <col min="14068" max="14068" width="10.85546875" style="1550" customWidth="1"/>
    <col min="14069" max="14069" width="47.42578125" style="1550" customWidth="1"/>
    <col min="14070" max="14070" width="9" style="1550" customWidth="1"/>
    <col min="14071" max="14071" width="10.42578125" style="1550" customWidth="1"/>
    <col min="14072" max="14072" width="9.5703125" style="1550" customWidth="1"/>
    <col min="14073" max="14073" width="9.42578125" style="1550" customWidth="1"/>
    <col min="14074" max="14074" width="9.85546875" style="1550" customWidth="1"/>
    <col min="14075" max="14075" width="10" style="1550" customWidth="1"/>
    <col min="14076" max="14076" width="6" style="1550" customWidth="1"/>
    <col min="14077" max="14323" width="9.140625" style="1550"/>
    <col min="14324" max="14324" width="10.85546875" style="1550" customWidth="1"/>
    <col min="14325" max="14325" width="47.42578125" style="1550" customWidth="1"/>
    <col min="14326" max="14326" width="9" style="1550" customWidth="1"/>
    <col min="14327" max="14327" width="10.42578125" style="1550" customWidth="1"/>
    <col min="14328" max="14328" width="9.5703125" style="1550" customWidth="1"/>
    <col min="14329" max="14329" width="9.42578125" style="1550" customWidth="1"/>
    <col min="14330" max="14330" width="9.85546875" style="1550" customWidth="1"/>
    <col min="14331" max="14331" width="10" style="1550" customWidth="1"/>
    <col min="14332" max="14332" width="6" style="1550" customWidth="1"/>
    <col min="14333" max="14579" width="9.140625" style="1550"/>
    <col min="14580" max="14580" width="10.85546875" style="1550" customWidth="1"/>
    <col min="14581" max="14581" width="47.42578125" style="1550" customWidth="1"/>
    <col min="14582" max="14582" width="9" style="1550" customWidth="1"/>
    <col min="14583" max="14583" width="10.42578125" style="1550" customWidth="1"/>
    <col min="14584" max="14584" width="9.5703125" style="1550" customWidth="1"/>
    <col min="14585" max="14585" width="9.42578125" style="1550" customWidth="1"/>
    <col min="14586" max="14586" width="9.85546875" style="1550" customWidth="1"/>
    <col min="14587" max="14587" width="10" style="1550" customWidth="1"/>
    <col min="14588" max="14588" width="6" style="1550" customWidth="1"/>
    <col min="14589" max="14835" width="9.140625" style="1550"/>
    <col min="14836" max="14836" width="10.85546875" style="1550" customWidth="1"/>
    <col min="14837" max="14837" width="47.42578125" style="1550" customWidth="1"/>
    <col min="14838" max="14838" width="9" style="1550" customWidth="1"/>
    <col min="14839" max="14839" width="10.42578125" style="1550" customWidth="1"/>
    <col min="14840" max="14840" width="9.5703125" style="1550" customWidth="1"/>
    <col min="14841" max="14841" width="9.42578125" style="1550" customWidth="1"/>
    <col min="14842" max="14842" width="9.85546875" style="1550" customWidth="1"/>
    <col min="14843" max="14843" width="10" style="1550" customWidth="1"/>
    <col min="14844" max="14844" width="6" style="1550" customWidth="1"/>
    <col min="14845" max="15091" width="9.140625" style="1550"/>
    <col min="15092" max="15092" width="10.85546875" style="1550" customWidth="1"/>
    <col min="15093" max="15093" width="47.42578125" style="1550" customWidth="1"/>
    <col min="15094" max="15094" width="9" style="1550" customWidth="1"/>
    <col min="15095" max="15095" width="10.42578125" style="1550" customWidth="1"/>
    <col min="15096" max="15096" width="9.5703125" style="1550" customWidth="1"/>
    <col min="15097" max="15097" width="9.42578125" style="1550" customWidth="1"/>
    <col min="15098" max="15098" width="9.85546875" style="1550" customWidth="1"/>
    <col min="15099" max="15099" width="10" style="1550" customWidth="1"/>
    <col min="15100" max="15100" width="6" style="1550" customWidth="1"/>
    <col min="15101" max="15347" width="9.140625" style="1550"/>
    <col min="15348" max="15348" width="10.85546875" style="1550" customWidth="1"/>
    <col min="15349" max="15349" width="47.42578125" style="1550" customWidth="1"/>
    <col min="15350" max="15350" width="9" style="1550" customWidth="1"/>
    <col min="15351" max="15351" width="10.42578125" style="1550" customWidth="1"/>
    <col min="15352" max="15352" width="9.5703125" style="1550" customWidth="1"/>
    <col min="15353" max="15353" width="9.42578125" style="1550" customWidth="1"/>
    <col min="15354" max="15354" width="9.85546875" style="1550" customWidth="1"/>
    <col min="15355" max="15355" width="10" style="1550" customWidth="1"/>
    <col min="15356" max="15356" width="6" style="1550" customWidth="1"/>
    <col min="15357" max="15603" width="9.140625" style="1550"/>
    <col min="15604" max="15604" width="10.85546875" style="1550" customWidth="1"/>
    <col min="15605" max="15605" width="47.42578125" style="1550" customWidth="1"/>
    <col min="15606" max="15606" width="9" style="1550" customWidth="1"/>
    <col min="15607" max="15607" width="10.42578125" style="1550" customWidth="1"/>
    <col min="15608" max="15608" width="9.5703125" style="1550" customWidth="1"/>
    <col min="15609" max="15609" width="9.42578125" style="1550" customWidth="1"/>
    <col min="15610" max="15610" width="9.85546875" style="1550" customWidth="1"/>
    <col min="15611" max="15611" width="10" style="1550" customWidth="1"/>
    <col min="15612" max="15612" width="6" style="1550" customWidth="1"/>
    <col min="15613" max="15859" width="9.140625" style="1550"/>
    <col min="15860" max="15860" width="10.85546875" style="1550" customWidth="1"/>
    <col min="15861" max="15861" width="47.42578125" style="1550" customWidth="1"/>
    <col min="15862" max="15862" width="9" style="1550" customWidth="1"/>
    <col min="15863" max="15863" width="10.42578125" style="1550" customWidth="1"/>
    <col min="15864" max="15864" width="9.5703125" style="1550" customWidth="1"/>
    <col min="15865" max="15865" width="9.42578125" style="1550" customWidth="1"/>
    <col min="15866" max="15866" width="9.85546875" style="1550" customWidth="1"/>
    <col min="15867" max="15867" width="10" style="1550" customWidth="1"/>
    <col min="15868" max="15868" width="6" style="1550" customWidth="1"/>
    <col min="15869" max="16115" width="9.140625" style="1550"/>
    <col min="16116" max="16116" width="10.85546875" style="1550" customWidth="1"/>
    <col min="16117" max="16117" width="47.42578125" style="1550" customWidth="1"/>
    <col min="16118" max="16118" width="9" style="1550" customWidth="1"/>
    <col min="16119" max="16119" width="10.42578125" style="1550" customWidth="1"/>
    <col min="16120" max="16120" width="9.5703125" style="1550" customWidth="1"/>
    <col min="16121" max="16121" width="9.42578125" style="1550" customWidth="1"/>
    <col min="16122" max="16122" width="9.85546875" style="1550" customWidth="1"/>
    <col min="16123" max="16123" width="10" style="1550" customWidth="1"/>
    <col min="16124" max="16124" width="6" style="1550" customWidth="1"/>
    <col min="16125" max="16384" width="9.140625" style="1550"/>
  </cols>
  <sheetData>
    <row r="1" spans="1:2" ht="27.75" customHeight="1">
      <c r="A1" s="1548" t="s">
        <v>0</v>
      </c>
      <c r="B1" s="1549" t="s">
        <v>7215</v>
      </c>
    </row>
    <row r="2" spans="1:2" ht="27" customHeight="1">
      <c r="A2" s="1548" t="s">
        <v>1</v>
      </c>
      <c r="B2" s="1551">
        <v>7044445</v>
      </c>
    </row>
    <row r="3" spans="1:2" ht="15" customHeight="1">
      <c r="A3" s="1552" t="s">
        <v>2</v>
      </c>
      <c r="B3" s="1549" t="s">
        <v>7721</v>
      </c>
    </row>
    <row r="4" spans="1:2" ht="36" customHeight="1">
      <c r="A4" s="1553" t="s">
        <v>7216</v>
      </c>
      <c r="B4" s="1554" t="s">
        <v>7839</v>
      </c>
    </row>
    <row r="5" spans="1:2" ht="15" customHeight="1">
      <c r="A5" s="1553" t="s">
        <v>7203</v>
      </c>
      <c r="B5" s="1555" t="s">
        <v>7204</v>
      </c>
    </row>
    <row r="6" spans="1:2" ht="15" customHeight="1">
      <c r="A6" s="1553" t="s">
        <v>7211</v>
      </c>
      <c r="B6" s="1555" t="s">
        <v>7212</v>
      </c>
    </row>
    <row r="7" spans="1:2" ht="15" customHeight="1">
      <c r="A7" s="1553" t="s">
        <v>7205</v>
      </c>
      <c r="B7" s="1555" t="s">
        <v>7206</v>
      </c>
    </row>
    <row r="8" spans="1:2" ht="15" customHeight="1">
      <c r="A8" s="1553" t="s">
        <v>7207</v>
      </c>
      <c r="B8" s="1555" t="s">
        <v>7208</v>
      </c>
    </row>
    <row r="9" spans="1:2" ht="15" customHeight="1">
      <c r="A9" s="1553" t="s">
        <v>7209</v>
      </c>
      <c r="B9" s="1555" t="s">
        <v>7210</v>
      </c>
    </row>
    <row r="10" spans="1:2" ht="15" customHeight="1">
      <c r="A10" s="1553" t="s">
        <v>7213</v>
      </c>
      <c r="B10" s="1555" t="s">
        <v>7214</v>
      </c>
    </row>
    <row r="11" spans="1:2" ht="15" customHeight="1">
      <c r="A11" s="1553" t="s">
        <v>1512</v>
      </c>
      <c r="B11" s="1556" t="s">
        <v>1513</v>
      </c>
    </row>
    <row r="12" spans="1:2" ht="15" customHeight="1">
      <c r="A12" s="1553" t="s">
        <v>1514</v>
      </c>
      <c r="B12" s="1556" t="s">
        <v>1515</v>
      </c>
    </row>
    <row r="13" spans="1:2" ht="15" customHeight="1">
      <c r="A13" s="1553" t="s">
        <v>1516</v>
      </c>
      <c r="B13" s="1556" t="s">
        <v>1517</v>
      </c>
    </row>
    <row r="14" spans="1:2" ht="15" customHeight="1">
      <c r="A14" s="1553" t="s">
        <v>1518</v>
      </c>
      <c r="B14" s="1556" t="s">
        <v>1519</v>
      </c>
    </row>
    <row r="15" spans="1:2" ht="15" customHeight="1">
      <c r="A15" s="1553" t="s">
        <v>1520</v>
      </c>
      <c r="B15" s="1556" t="s">
        <v>1521</v>
      </c>
    </row>
    <row r="16" spans="1:2" ht="15" customHeight="1">
      <c r="A16" s="1553" t="s">
        <v>1522</v>
      </c>
      <c r="B16" s="1556" t="s">
        <v>1523</v>
      </c>
    </row>
    <row r="17" spans="1:5" ht="15" customHeight="1">
      <c r="A17" s="1553" t="s">
        <v>1524</v>
      </c>
      <c r="B17" s="1556" t="s">
        <v>1525</v>
      </c>
    </row>
    <row r="18" spans="1:5" ht="15" customHeight="1">
      <c r="A18" s="1553" t="s">
        <v>1538</v>
      </c>
      <c r="B18" s="1556" t="s">
        <v>1539</v>
      </c>
    </row>
    <row r="19" spans="1:5" ht="15" customHeight="1">
      <c r="A19" s="1553" t="s">
        <v>1545</v>
      </c>
      <c r="B19" s="1556" t="s">
        <v>1546</v>
      </c>
    </row>
    <row r="20" spans="1:5" ht="15" customHeight="1">
      <c r="A20" s="1553" t="s">
        <v>1547</v>
      </c>
      <c r="B20" s="1556" t="s">
        <v>1548</v>
      </c>
    </row>
    <row r="21" spans="1:5" ht="15" customHeight="1">
      <c r="A21" s="1553" t="s">
        <v>1542</v>
      </c>
      <c r="B21" s="1556" t="s">
        <v>1541</v>
      </c>
    </row>
    <row r="22" spans="1:5" ht="15" customHeight="1">
      <c r="A22" s="1553" t="s">
        <v>1526</v>
      </c>
      <c r="B22" s="1556" t="s">
        <v>1527</v>
      </c>
    </row>
    <row r="23" spans="1:5" ht="15" customHeight="1">
      <c r="A23" s="1553" t="s">
        <v>1528</v>
      </c>
      <c r="B23" s="1557" t="s">
        <v>1529</v>
      </c>
    </row>
    <row r="24" spans="1:5" ht="15" customHeight="1">
      <c r="A24" s="1553" t="s">
        <v>1530</v>
      </c>
      <c r="B24" s="1556" t="s">
        <v>1531</v>
      </c>
    </row>
    <row r="25" spans="1:5" ht="15" customHeight="1">
      <c r="A25" s="1553" t="s">
        <v>1532</v>
      </c>
      <c r="B25" s="1557" t="s">
        <v>1533</v>
      </c>
    </row>
    <row r="26" spans="1:5" ht="15" customHeight="1">
      <c r="A26" s="1553" t="s">
        <v>1534</v>
      </c>
      <c r="B26" s="1556" t="s">
        <v>1535</v>
      </c>
    </row>
    <row r="27" spans="1:5" ht="15" customHeight="1">
      <c r="A27" s="1553" t="s">
        <v>1536</v>
      </c>
      <c r="B27" s="1527" t="s">
        <v>1537</v>
      </c>
    </row>
    <row r="28" spans="1:5" ht="15" customHeight="1">
      <c r="A28" s="1553" t="s">
        <v>3305</v>
      </c>
      <c r="B28" s="1558" t="s">
        <v>3306</v>
      </c>
      <c r="D28" s="1559"/>
      <c r="E28" s="1559"/>
    </row>
    <row r="29" spans="1:5" ht="15" customHeight="1">
      <c r="A29" s="1553" t="s">
        <v>7760</v>
      </c>
      <c r="B29" s="1560" t="s">
        <v>7761</v>
      </c>
    </row>
    <row r="30" spans="1:5" ht="15" customHeight="1">
      <c r="A30" s="1553" t="s">
        <v>5366</v>
      </c>
      <c r="B30" s="1558" t="s">
        <v>5367</v>
      </c>
    </row>
    <row r="31" spans="1:5" ht="15" customHeight="1">
      <c r="A31" s="1553" t="s">
        <v>5368</v>
      </c>
      <c r="B31" s="1558" t="s">
        <v>5369</v>
      </c>
    </row>
    <row r="32" spans="1:5" ht="15" customHeight="1">
      <c r="A32" s="1553" t="s">
        <v>3307</v>
      </c>
      <c r="B32" s="1560" t="s">
        <v>3308</v>
      </c>
      <c r="D32" s="1559"/>
      <c r="E32" s="1559"/>
    </row>
    <row r="33" spans="1:5" ht="15" customHeight="1">
      <c r="A33" s="1553" t="s">
        <v>3309</v>
      </c>
      <c r="B33" s="1558" t="s">
        <v>3310</v>
      </c>
      <c r="D33" s="1559"/>
      <c r="E33" s="1559"/>
    </row>
    <row r="34" spans="1:5" ht="15" customHeight="1">
      <c r="A34" s="1553" t="s">
        <v>3311</v>
      </c>
      <c r="B34" s="1561" t="s">
        <v>3312</v>
      </c>
      <c r="D34" s="1559"/>
      <c r="E34" s="1559"/>
    </row>
    <row r="35" spans="1:5" ht="15" customHeight="1">
      <c r="A35" s="1553" t="s">
        <v>3313</v>
      </c>
      <c r="B35" s="1558" t="s">
        <v>3314</v>
      </c>
      <c r="D35" s="1559"/>
      <c r="E35" s="1559"/>
    </row>
    <row r="36" spans="1:5" ht="15" customHeight="1">
      <c r="A36" s="1553" t="s">
        <v>7724</v>
      </c>
      <c r="B36" s="1560" t="s">
        <v>7725</v>
      </c>
      <c r="D36" s="1559"/>
      <c r="E36" s="1559"/>
    </row>
    <row r="37" spans="1:5" ht="15" customHeight="1">
      <c r="A37" s="1553" t="s">
        <v>2751</v>
      </c>
      <c r="B37" s="1560" t="s">
        <v>2752</v>
      </c>
    </row>
    <row r="38" spans="1:5" ht="15" customHeight="1">
      <c r="A38" s="1553" t="s">
        <v>5694</v>
      </c>
      <c r="B38" s="1560" t="s">
        <v>5695</v>
      </c>
    </row>
    <row r="39" spans="1:5" ht="15" customHeight="1">
      <c r="A39" s="1553" t="s">
        <v>5370</v>
      </c>
      <c r="B39" s="1558" t="s">
        <v>5371</v>
      </c>
    </row>
    <row r="40" spans="1:5" ht="15" customHeight="1">
      <c r="A40" s="1553" t="s">
        <v>7308</v>
      </c>
      <c r="B40" s="1562" t="s">
        <v>7309</v>
      </c>
    </row>
    <row r="41" spans="1:5" ht="15" customHeight="1">
      <c r="A41" s="1553" t="s">
        <v>5944</v>
      </c>
      <c r="B41" s="1562" t="s">
        <v>5945</v>
      </c>
    </row>
    <row r="42" spans="1:5" ht="15" customHeight="1">
      <c r="A42" s="1553" t="s">
        <v>6051</v>
      </c>
      <c r="B42" s="1562" t="s">
        <v>6052</v>
      </c>
    </row>
    <row r="43" spans="1:5" ht="15" customHeight="1">
      <c r="A43" s="1553" t="s">
        <v>6053</v>
      </c>
      <c r="B43" s="1562" t="s">
        <v>6054</v>
      </c>
    </row>
    <row r="44" spans="1:5" ht="15" customHeight="1">
      <c r="A44" s="1553" t="s">
        <v>5836</v>
      </c>
      <c r="B44" s="1558" t="s">
        <v>5837</v>
      </c>
    </row>
    <row r="45" spans="1:5" ht="15" customHeight="1">
      <c r="A45" s="1553" t="s">
        <v>6546</v>
      </c>
      <c r="B45" s="1563" t="s">
        <v>6547</v>
      </c>
    </row>
    <row r="46" spans="1:5" ht="15" customHeight="1">
      <c r="A46" s="1553">
        <v>39382</v>
      </c>
      <c r="B46" s="1562" t="s">
        <v>5696</v>
      </c>
    </row>
    <row r="47" spans="1:5" ht="15" customHeight="1">
      <c r="A47" s="1553" t="s">
        <v>6610</v>
      </c>
      <c r="B47" s="1564" t="s">
        <v>6611</v>
      </c>
      <c r="E47" s="1559"/>
    </row>
    <row r="48" spans="1:5" ht="15" customHeight="1">
      <c r="A48" s="1553" t="s">
        <v>6055</v>
      </c>
      <c r="B48" s="1562" t="s">
        <v>6056</v>
      </c>
    </row>
    <row r="49" spans="1:4" ht="15" customHeight="1">
      <c r="A49" s="1553" t="s">
        <v>6057</v>
      </c>
      <c r="B49" s="1565" t="s">
        <v>6058</v>
      </c>
    </row>
    <row r="50" spans="1:4" ht="15" customHeight="1">
      <c r="A50" s="1553" t="s">
        <v>6059</v>
      </c>
      <c r="B50" s="1562" t="s">
        <v>6060</v>
      </c>
    </row>
    <row r="51" spans="1:4" ht="15" customHeight="1">
      <c r="A51" s="1553" t="s">
        <v>6061</v>
      </c>
      <c r="B51" s="1566" t="s">
        <v>6062</v>
      </c>
    </row>
    <row r="52" spans="1:4" ht="15" customHeight="1">
      <c r="A52" s="1553" t="s">
        <v>6063</v>
      </c>
      <c r="B52" s="1562" t="s">
        <v>6064</v>
      </c>
    </row>
    <row r="53" spans="1:4" ht="15" customHeight="1">
      <c r="A53" s="1553" t="s">
        <v>6065</v>
      </c>
      <c r="B53" s="1562" t="s">
        <v>6066</v>
      </c>
    </row>
    <row r="54" spans="1:4" ht="15" customHeight="1">
      <c r="A54" s="1553" t="s">
        <v>6067</v>
      </c>
      <c r="B54" s="1562" t="s">
        <v>6068</v>
      </c>
    </row>
    <row r="55" spans="1:4" ht="15" customHeight="1">
      <c r="A55" s="1553">
        <v>130207</v>
      </c>
      <c r="B55" s="1562" t="s">
        <v>5582</v>
      </c>
      <c r="D55" s="1559"/>
    </row>
    <row r="56" spans="1:4" ht="15" customHeight="1">
      <c r="A56" s="1553" t="s">
        <v>6069</v>
      </c>
      <c r="B56" s="1560" t="s">
        <v>1779</v>
      </c>
    </row>
    <row r="57" spans="1:4" ht="15" customHeight="1">
      <c r="A57" s="1553">
        <v>241014</v>
      </c>
      <c r="B57" s="1562" t="s">
        <v>5697</v>
      </c>
    </row>
    <row r="58" spans="1:4" ht="15" customHeight="1">
      <c r="A58" s="1553">
        <v>241021</v>
      </c>
      <c r="B58" s="1560" t="s">
        <v>7775</v>
      </c>
    </row>
    <row r="59" spans="1:4" ht="15" customHeight="1">
      <c r="A59" s="1553">
        <v>243016</v>
      </c>
      <c r="B59" s="1562" t="s">
        <v>5835</v>
      </c>
    </row>
    <row r="60" spans="1:4" ht="15" customHeight="1">
      <c r="A60" s="1553">
        <v>260076</v>
      </c>
      <c r="B60" s="1558" t="s">
        <v>5372</v>
      </c>
    </row>
    <row r="61" spans="1:4" ht="15" customHeight="1">
      <c r="A61" s="1553" t="s">
        <v>6070</v>
      </c>
      <c r="B61" s="1562" t="s">
        <v>5583</v>
      </c>
    </row>
    <row r="62" spans="1:4" ht="15" customHeight="1">
      <c r="A62" s="1553">
        <v>260091</v>
      </c>
      <c r="B62" s="1562" t="s">
        <v>5946</v>
      </c>
    </row>
    <row r="63" spans="1:4" ht="15" customHeight="1">
      <c r="A63" s="1553" t="s">
        <v>5373</v>
      </c>
      <c r="B63" s="1558" t="s">
        <v>5374</v>
      </c>
    </row>
    <row r="64" spans="1:4" ht="15" customHeight="1">
      <c r="A64" s="1553">
        <v>260100</v>
      </c>
      <c r="B64" s="1562" t="s">
        <v>5584</v>
      </c>
    </row>
    <row r="65" spans="1:2" ht="15" customHeight="1">
      <c r="A65" s="1553" t="s">
        <v>6176</v>
      </c>
      <c r="B65" s="1562" t="s">
        <v>6177</v>
      </c>
    </row>
    <row r="66" spans="1:2" ht="15" customHeight="1">
      <c r="A66" s="1553">
        <v>280006</v>
      </c>
      <c r="B66" s="1560" t="s">
        <v>7807</v>
      </c>
    </row>
    <row r="67" spans="1:2" ht="15" customHeight="1">
      <c r="A67" s="1553">
        <v>280007</v>
      </c>
      <c r="B67" s="1560" t="s">
        <v>7806</v>
      </c>
    </row>
    <row r="68" spans="1:2" ht="15" customHeight="1">
      <c r="A68" s="1553">
        <v>310001</v>
      </c>
      <c r="B68" s="1562" t="s">
        <v>6071</v>
      </c>
    </row>
    <row r="69" spans="1:2" ht="15" customHeight="1">
      <c r="A69" s="1553">
        <v>310002</v>
      </c>
      <c r="B69" s="1562" t="s">
        <v>6149</v>
      </c>
    </row>
    <row r="70" spans="1:2" ht="15" customHeight="1">
      <c r="A70" s="1553">
        <v>310003</v>
      </c>
      <c r="B70" s="1562" t="s">
        <v>6072</v>
      </c>
    </row>
    <row r="71" spans="1:2" ht="15" customHeight="1">
      <c r="A71" s="1553" t="s">
        <v>6073</v>
      </c>
      <c r="B71" s="1566" t="s">
        <v>6074</v>
      </c>
    </row>
    <row r="72" spans="1:2" ht="15" customHeight="1">
      <c r="A72" s="1553">
        <v>310015</v>
      </c>
      <c r="B72" s="1562" t="s">
        <v>6074</v>
      </c>
    </row>
    <row r="73" spans="1:2" ht="15" customHeight="1">
      <c r="A73" s="1553">
        <v>310016</v>
      </c>
      <c r="B73" s="1562" t="s">
        <v>6075</v>
      </c>
    </row>
    <row r="74" spans="1:2" ht="15" customHeight="1">
      <c r="A74" s="1553" t="s">
        <v>6178</v>
      </c>
      <c r="B74" s="1562" t="s">
        <v>6179</v>
      </c>
    </row>
    <row r="75" spans="1:2" ht="15" customHeight="1">
      <c r="A75" s="1553" t="s">
        <v>6205</v>
      </c>
      <c r="B75" s="1562" t="s">
        <v>6206</v>
      </c>
    </row>
    <row r="76" spans="1:2" ht="15" customHeight="1">
      <c r="A76" s="1553">
        <v>320811</v>
      </c>
      <c r="B76" s="1562" t="s">
        <v>6207</v>
      </c>
    </row>
    <row r="77" spans="1:2" ht="15" customHeight="1">
      <c r="A77" s="1553">
        <v>400851</v>
      </c>
      <c r="B77" s="1560" t="s">
        <v>2983</v>
      </c>
    </row>
    <row r="78" spans="1:2" ht="15" customHeight="1">
      <c r="A78" s="1553">
        <v>400852</v>
      </c>
      <c r="B78" s="1560" t="s">
        <v>2984</v>
      </c>
    </row>
    <row r="79" spans="1:2" ht="15" customHeight="1">
      <c r="A79" s="1553">
        <v>600011</v>
      </c>
      <c r="B79" s="1562" t="s">
        <v>5585</v>
      </c>
    </row>
    <row r="80" spans="1:2" ht="15" customHeight="1">
      <c r="A80" s="1553" t="s">
        <v>6210</v>
      </c>
      <c r="B80" s="1562" t="s">
        <v>6211</v>
      </c>
    </row>
    <row r="81" spans="1:2" ht="15" customHeight="1">
      <c r="A81" s="1553">
        <v>600015</v>
      </c>
      <c r="B81" s="1562" t="s">
        <v>6212</v>
      </c>
    </row>
    <row r="82" spans="1:2" ht="15" customHeight="1">
      <c r="A82" s="1553">
        <v>600016</v>
      </c>
      <c r="B82" s="1562" t="s">
        <v>6213</v>
      </c>
    </row>
    <row r="83" spans="1:2" ht="15" customHeight="1">
      <c r="A83" s="1553">
        <v>600018</v>
      </c>
      <c r="B83" s="1562" t="s">
        <v>6214</v>
      </c>
    </row>
    <row r="84" spans="1:2" ht="15" customHeight="1">
      <c r="A84" s="1553">
        <v>600022</v>
      </c>
      <c r="B84" s="1562" t="s">
        <v>6215</v>
      </c>
    </row>
    <row r="85" spans="1:2" ht="15" customHeight="1">
      <c r="A85" s="1553" t="s">
        <v>6216</v>
      </c>
      <c r="B85" s="1562" t="s">
        <v>6217</v>
      </c>
    </row>
    <row r="86" spans="1:2" ht="15" customHeight="1">
      <c r="A86" s="1553" t="s">
        <v>6218</v>
      </c>
      <c r="B86" s="1562" t="s">
        <v>6219</v>
      </c>
    </row>
    <row r="87" spans="1:2" ht="15" customHeight="1">
      <c r="A87" s="1553" t="s">
        <v>6220</v>
      </c>
      <c r="B87" s="1562" t="s">
        <v>6221</v>
      </c>
    </row>
    <row r="88" spans="1:2" ht="15" customHeight="1">
      <c r="A88" s="1553" t="s">
        <v>6222</v>
      </c>
      <c r="B88" s="1562" t="s">
        <v>6223</v>
      </c>
    </row>
    <row r="89" spans="1:2" ht="15" customHeight="1">
      <c r="A89" s="1553" t="s">
        <v>6224</v>
      </c>
      <c r="B89" s="1562" t="s">
        <v>6225</v>
      </c>
    </row>
    <row r="90" spans="1:2" ht="15" customHeight="1">
      <c r="A90" s="1553" t="s">
        <v>6226</v>
      </c>
      <c r="B90" s="1562" t="s">
        <v>6227</v>
      </c>
    </row>
    <row r="91" spans="1:2" ht="15" customHeight="1">
      <c r="A91" s="1553" t="s">
        <v>6228</v>
      </c>
      <c r="B91" s="1562" t="s">
        <v>6229</v>
      </c>
    </row>
    <row r="92" spans="1:2" ht="15" customHeight="1">
      <c r="A92" s="1553" t="s">
        <v>6230</v>
      </c>
      <c r="B92" s="1562" t="s">
        <v>6231</v>
      </c>
    </row>
    <row r="93" spans="1:2" ht="15" customHeight="1">
      <c r="A93" s="1553" t="s">
        <v>6232</v>
      </c>
      <c r="B93" s="1562" t="s">
        <v>6233</v>
      </c>
    </row>
    <row r="94" spans="1:2" ht="15" customHeight="1">
      <c r="A94" s="1553" t="s">
        <v>6234</v>
      </c>
      <c r="B94" s="1562" t="s">
        <v>6235</v>
      </c>
    </row>
    <row r="95" spans="1:2" ht="15" customHeight="1">
      <c r="A95" s="1553">
        <v>600120</v>
      </c>
      <c r="B95" s="1562" t="s">
        <v>5586</v>
      </c>
    </row>
    <row r="96" spans="1:2" ht="15" customHeight="1">
      <c r="A96" s="1553" t="s">
        <v>6076</v>
      </c>
      <c r="B96" s="1562" t="s">
        <v>5586</v>
      </c>
    </row>
    <row r="97" spans="1:2" ht="15" customHeight="1">
      <c r="A97" s="1553" t="s">
        <v>6236</v>
      </c>
      <c r="B97" s="1562" t="s">
        <v>6237</v>
      </c>
    </row>
    <row r="98" spans="1:2" ht="15" customHeight="1">
      <c r="A98" s="1553">
        <v>600123</v>
      </c>
      <c r="B98" s="1562" t="s">
        <v>6238</v>
      </c>
    </row>
    <row r="99" spans="1:2" ht="15" customHeight="1">
      <c r="A99" s="1553" t="s">
        <v>7306</v>
      </c>
      <c r="B99" s="1560" t="s">
        <v>7307</v>
      </c>
    </row>
    <row r="100" spans="1:2" ht="15" customHeight="1">
      <c r="A100" s="1553" t="s">
        <v>6077</v>
      </c>
      <c r="B100" s="1562" t="s">
        <v>6078</v>
      </c>
    </row>
    <row r="101" spans="1:2" ht="15" customHeight="1">
      <c r="A101" s="1553">
        <v>600170</v>
      </c>
      <c r="B101" s="1562" t="s">
        <v>6239</v>
      </c>
    </row>
    <row r="102" spans="1:2" ht="15" customHeight="1">
      <c r="A102" s="1553" t="s">
        <v>6240</v>
      </c>
      <c r="B102" s="1562" t="s">
        <v>6241</v>
      </c>
    </row>
    <row r="103" spans="1:2" ht="15" customHeight="1">
      <c r="A103" s="1553">
        <v>600307</v>
      </c>
      <c r="B103" s="1562" t="s">
        <v>6079</v>
      </c>
    </row>
    <row r="104" spans="1:2" ht="15" customHeight="1">
      <c r="A104" s="1553" t="s">
        <v>7300</v>
      </c>
      <c r="B104" s="1560" t="s">
        <v>7301</v>
      </c>
    </row>
    <row r="105" spans="1:2" ht="15" customHeight="1">
      <c r="A105" s="1553">
        <v>600312</v>
      </c>
      <c r="B105" s="1562" t="s">
        <v>6242</v>
      </c>
    </row>
    <row r="106" spans="1:2" ht="15" customHeight="1">
      <c r="A106" s="1553">
        <v>600313</v>
      </c>
      <c r="B106" s="1562" t="s">
        <v>6243</v>
      </c>
    </row>
    <row r="107" spans="1:2" ht="15" customHeight="1">
      <c r="A107" s="1553" t="s">
        <v>6244</v>
      </c>
      <c r="B107" s="1562" t="s">
        <v>6245</v>
      </c>
    </row>
    <row r="108" spans="1:2" ht="15" customHeight="1">
      <c r="A108" s="1553">
        <v>600331</v>
      </c>
      <c r="B108" s="1562" t="s">
        <v>6246</v>
      </c>
    </row>
    <row r="109" spans="1:2" ht="15" customHeight="1">
      <c r="A109" s="1553">
        <v>600345</v>
      </c>
      <c r="B109" s="1562" t="s">
        <v>6247</v>
      </c>
    </row>
    <row r="110" spans="1:2" ht="15" customHeight="1">
      <c r="A110" s="1553" t="s">
        <v>6248</v>
      </c>
      <c r="B110" s="1562" t="s">
        <v>6249</v>
      </c>
    </row>
    <row r="111" spans="1:2" ht="15" customHeight="1">
      <c r="A111" s="1553" t="s">
        <v>5947</v>
      </c>
      <c r="B111" s="1562" t="s">
        <v>5948</v>
      </c>
    </row>
    <row r="112" spans="1:2" ht="15" customHeight="1">
      <c r="A112" s="1553">
        <v>600349</v>
      </c>
      <c r="B112" s="1562" t="s">
        <v>6250</v>
      </c>
    </row>
    <row r="113" spans="1:2" ht="15" customHeight="1">
      <c r="A113" s="1553">
        <v>600351</v>
      </c>
      <c r="B113" s="1562" t="s">
        <v>6251</v>
      </c>
    </row>
    <row r="114" spans="1:2" ht="15" customHeight="1">
      <c r="A114" s="1553" t="s">
        <v>6252</v>
      </c>
      <c r="B114" s="1562" t="s">
        <v>6253</v>
      </c>
    </row>
    <row r="115" spans="1:2" ht="15" customHeight="1">
      <c r="A115" s="1553">
        <v>4000001</v>
      </c>
      <c r="B115" s="1560" t="s">
        <v>2929</v>
      </c>
    </row>
    <row r="116" spans="1:2" ht="15" customHeight="1">
      <c r="A116" s="1553">
        <v>4000010</v>
      </c>
      <c r="B116" s="1560" t="s">
        <v>2930</v>
      </c>
    </row>
    <row r="117" spans="1:2" ht="15" customHeight="1">
      <c r="A117" s="1553">
        <v>4000020</v>
      </c>
      <c r="B117" s="1560" t="s">
        <v>2931</v>
      </c>
    </row>
    <row r="118" spans="1:2" ht="15" customHeight="1">
      <c r="A118" s="1553">
        <v>4000030</v>
      </c>
      <c r="B118" s="1560" t="s">
        <v>2932</v>
      </c>
    </row>
    <row r="119" spans="1:2" ht="15" customHeight="1">
      <c r="A119" s="1553">
        <v>4000080</v>
      </c>
      <c r="B119" s="1560" t="s">
        <v>2933</v>
      </c>
    </row>
    <row r="120" spans="1:2" ht="15" customHeight="1">
      <c r="A120" s="1553">
        <v>4000090</v>
      </c>
      <c r="B120" s="1560" t="s">
        <v>2934</v>
      </c>
    </row>
    <row r="121" spans="1:2" ht="15" customHeight="1">
      <c r="A121" s="1553">
        <v>4000100</v>
      </c>
      <c r="B121" s="1560" t="s">
        <v>2935</v>
      </c>
    </row>
    <row r="122" spans="1:2" ht="15" customHeight="1">
      <c r="A122" s="1553">
        <v>4000110</v>
      </c>
      <c r="B122" s="1560" t="s">
        <v>2936</v>
      </c>
    </row>
    <row r="123" spans="1:2" ht="15" customHeight="1">
      <c r="A123" s="1553">
        <v>4000120</v>
      </c>
      <c r="B123" s="1560" t="s">
        <v>2937</v>
      </c>
    </row>
    <row r="124" spans="1:2" ht="15" customHeight="1">
      <c r="A124" s="1553">
        <v>4000130</v>
      </c>
      <c r="B124" s="1560" t="s">
        <v>2938</v>
      </c>
    </row>
    <row r="125" spans="1:2" ht="15" customHeight="1">
      <c r="A125" s="1553">
        <v>4000140</v>
      </c>
      <c r="B125" s="1560" t="s">
        <v>2939</v>
      </c>
    </row>
    <row r="126" spans="1:2" ht="15" customHeight="1">
      <c r="A126" s="1553">
        <v>4000150</v>
      </c>
      <c r="B126" s="1560" t="s">
        <v>2940</v>
      </c>
    </row>
    <row r="127" spans="1:2" ht="15" customHeight="1">
      <c r="A127" s="1553">
        <v>4000160</v>
      </c>
      <c r="B127" s="1560" t="s">
        <v>2941</v>
      </c>
    </row>
    <row r="128" spans="1:2" ht="15" customHeight="1">
      <c r="A128" s="1553">
        <v>4000170</v>
      </c>
      <c r="B128" s="1560" t="s">
        <v>2942</v>
      </c>
    </row>
    <row r="129" spans="1:2" ht="15" customHeight="1">
      <c r="A129" s="1553">
        <v>4000360</v>
      </c>
      <c r="B129" s="1560" t="s">
        <v>2943</v>
      </c>
    </row>
    <row r="130" spans="1:2" ht="15" customHeight="1">
      <c r="A130" s="1553">
        <v>4000370</v>
      </c>
      <c r="B130" s="1560" t="s">
        <v>2944</v>
      </c>
    </row>
    <row r="131" spans="1:2" ht="15" customHeight="1">
      <c r="A131" s="1553">
        <v>4000380</v>
      </c>
      <c r="B131" s="1560" t="s">
        <v>2945</v>
      </c>
    </row>
    <row r="132" spans="1:2" ht="15" customHeight="1">
      <c r="A132" s="1553">
        <v>4000390</v>
      </c>
      <c r="B132" s="1560" t="s">
        <v>2946</v>
      </c>
    </row>
    <row r="133" spans="1:2" ht="15" customHeight="1">
      <c r="A133" s="1553">
        <v>4000400</v>
      </c>
      <c r="B133" s="1560" t="s">
        <v>2947</v>
      </c>
    </row>
    <row r="134" spans="1:2" ht="15" customHeight="1">
      <c r="A134" s="1553">
        <v>4000410</v>
      </c>
      <c r="B134" s="1560" t="s">
        <v>2948</v>
      </c>
    </row>
    <row r="135" spans="1:2" ht="15" customHeight="1">
      <c r="A135" s="1553">
        <v>4000420</v>
      </c>
      <c r="B135" s="1560" t="s">
        <v>2949</v>
      </c>
    </row>
    <row r="136" spans="1:2" ht="15" customHeight="1">
      <c r="A136" s="1553">
        <v>4000430</v>
      </c>
      <c r="B136" s="1560" t="s">
        <v>2950</v>
      </c>
    </row>
    <row r="137" spans="1:2" ht="15" customHeight="1">
      <c r="A137" s="1553">
        <v>4000440</v>
      </c>
      <c r="B137" s="1560" t="s">
        <v>2951</v>
      </c>
    </row>
    <row r="138" spans="1:2" ht="15" customHeight="1">
      <c r="A138" s="1553">
        <v>4000450</v>
      </c>
      <c r="B138" s="1560" t="s">
        <v>2952</v>
      </c>
    </row>
    <row r="139" spans="1:2" ht="15" customHeight="1">
      <c r="A139" s="1553">
        <v>4000460</v>
      </c>
      <c r="B139" s="1560" t="s">
        <v>2953</v>
      </c>
    </row>
    <row r="140" spans="1:2" ht="15" customHeight="1">
      <c r="A140" s="1553">
        <v>4000470</v>
      </c>
      <c r="B140" s="1560" t="s">
        <v>2954</v>
      </c>
    </row>
    <row r="141" spans="1:2" ht="15" customHeight="1">
      <c r="A141" s="1553">
        <v>4000480</v>
      </c>
      <c r="B141" s="1560" t="s">
        <v>2955</v>
      </c>
    </row>
    <row r="142" spans="1:2" ht="15" customHeight="1">
      <c r="A142" s="1553">
        <v>4000490</v>
      </c>
      <c r="B142" s="1560" t="s">
        <v>2956</v>
      </c>
    </row>
    <row r="143" spans="1:2" ht="15" customHeight="1">
      <c r="A143" s="1553">
        <v>4000500</v>
      </c>
      <c r="B143" s="1560" t="s">
        <v>2957</v>
      </c>
    </row>
    <row r="144" spans="1:2" ht="15" customHeight="1">
      <c r="A144" s="1553">
        <v>4000510</v>
      </c>
      <c r="B144" s="1560" t="s">
        <v>2958</v>
      </c>
    </row>
    <row r="145" spans="1:2" ht="15" customHeight="1">
      <c r="A145" s="1553">
        <v>4000520</v>
      </c>
      <c r="B145" s="1560" t="s">
        <v>2959</v>
      </c>
    </row>
    <row r="146" spans="1:2" ht="15" customHeight="1">
      <c r="A146" s="1553">
        <v>4000530</v>
      </c>
      <c r="B146" s="1560" t="s">
        <v>2960</v>
      </c>
    </row>
    <row r="147" spans="1:2" ht="15" customHeight="1">
      <c r="A147" s="1553">
        <v>4000540</v>
      </c>
      <c r="B147" s="1560" t="s">
        <v>2961</v>
      </c>
    </row>
    <row r="148" spans="1:2" ht="15" customHeight="1">
      <c r="A148" s="1553">
        <v>4000550</v>
      </c>
      <c r="B148" s="1560" t="s">
        <v>2962</v>
      </c>
    </row>
    <row r="149" spans="1:2" ht="15" customHeight="1">
      <c r="A149" s="1553">
        <v>4000620</v>
      </c>
      <c r="B149" s="1560" t="s">
        <v>2963</v>
      </c>
    </row>
    <row r="150" spans="1:2" ht="15" customHeight="1">
      <c r="A150" s="1553">
        <v>4000630</v>
      </c>
      <c r="B150" s="1560" t="s">
        <v>2964</v>
      </c>
    </row>
    <row r="151" spans="1:2" ht="15" customHeight="1">
      <c r="A151" s="1553">
        <v>4000640</v>
      </c>
      <c r="B151" s="1560" t="s">
        <v>2965</v>
      </c>
    </row>
    <row r="152" spans="1:2" ht="15" customHeight="1">
      <c r="A152" s="1553">
        <v>4000650</v>
      </c>
      <c r="B152" s="1560" t="s">
        <v>2966</v>
      </c>
    </row>
    <row r="153" spans="1:2" ht="15" customHeight="1">
      <c r="A153" s="1553">
        <v>4000660</v>
      </c>
      <c r="B153" s="1560" t="s">
        <v>2967</v>
      </c>
    </row>
    <row r="154" spans="1:2" ht="15" customHeight="1">
      <c r="A154" s="1553">
        <v>4000670</v>
      </c>
      <c r="B154" s="1560" t="s">
        <v>2968</v>
      </c>
    </row>
    <row r="155" spans="1:2" ht="15" customHeight="1">
      <c r="A155" s="1553">
        <v>4000680</v>
      </c>
      <c r="B155" s="1560" t="s">
        <v>2969</v>
      </c>
    </row>
    <row r="156" spans="1:2" ht="15" customHeight="1">
      <c r="A156" s="1553">
        <v>4000690</v>
      </c>
      <c r="B156" s="1560" t="s">
        <v>2970</v>
      </c>
    </row>
    <row r="157" spans="1:2" ht="15" customHeight="1">
      <c r="A157" s="1553">
        <v>4000720</v>
      </c>
      <c r="B157" s="1560" t="s">
        <v>2971</v>
      </c>
    </row>
    <row r="158" spans="1:2" ht="15" customHeight="1">
      <c r="A158" s="1553">
        <v>4000730</v>
      </c>
      <c r="B158" s="1560" t="s">
        <v>2972</v>
      </c>
    </row>
    <row r="159" spans="1:2" ht="15" customHeight="1">
      <c r="A159" s="1553">
        <v>4000740</v>
      </c>
      <c r="B159" s="1560" t="s">
        <v>2973</v>
      </c>
    </row>
    <row r="160" spans="1:2" ht="15" customHeight="1">
      <c r="A160" s="1553">
        <v>4000750</v>
      </c>
      <c r="B160" s="1560" t="s">
        <v>2974</v>
      </c>
    </row>
    <row r="161" spans="1:2" ht="15" customHeight="1">
      <c r="A161" s="1553">
        <v>4000780</v>
      </c>
      <c r="B161" s="1560" t="s">
        <v>2975</v>
      </c>
    </row>
    <row r="162" spans="1:2" ht="15" customHeight="1">
      <c r="A162" s="1553">
        <v>4000790</v>
      </c>
      <c r="B162" s="1560" t="s">
        <v>2976</v>
      </c>
    </row>
    <row r="163" spans="1:2" ht="15" customHeight="1">
      <c r="A163" s="1553">
        <v>4000800</v>
      </c>
      <c r="B163" s="1560" t="s">
        <v>2977</v>
      </c>
    </row>
    <row r="164" spans="1:2" ht="15" customHeight="1">
      <c r="A164" s="1553">
        <v>4000810</v>
      </c>
      <c r="B164" s="1560" t="s">
        <v>2978</v>
      </c>
    </row>
    <row r="165" spans="1:2" ht="15" customHeight="1">
      <c r="A165" s="1553">
        <v>4000820</v>
      </c>
      <c r="B165" s="1560" t="s">
        <v>2979</v>
      </c>
    </row>
    <row r="166" spans="1:2" ht="15" customHeight="1">
      <c r="A166" s="1553">
        <v>4000830</v>
      </c>
      <c r="B166" s="1560" t="s">
        <v>2980</v>
      </c>
    </row>
    <row r="167" spans="1:2" ht="15" customHeight="1">
      <c r="A167" s="1553">
        <v>4000840</v>
      </c>
      <c r="B167" s="1560" t="s">
        <v>2981</v>
      </c>
    </row>
    <row r="168" spans="1:2" ht="15" customHeight="1">
      <c r="A168" s="1553">
        <v>4000850</v>
      </c>
      <c r="B168" s="1560" t="s">
        <v>2982</v>
      </c>
    </row>
    <row r="169" spans="1:2" ht="15" customHeight="1">
      <c r="A169" s="1553">
        <v>4000860</v>
      </c>
      <c r="B169" s="1560" t="s">
        <v>2985</v>
      </c>
    </row>
    <row r="170" spans="1:2" ht="15" customHeight="1">
      <c r="A170" s="1553">
        <v>4000870</v>
      </c>
      <c r="B170" s="1560" t="s">
        <v>2986</v>
      </c>
    </row>
    <row r="171" spans="1:2" ht="15" customHeight="1">
      <c r="A171" s="1553">
        <v>4000900</v>
      </c>
      <c r="B171" s="1560" t="s">
        <v>2987</v>
      </c>
    </row>
    <row r="172" spans="1:2" ht="15" customHeight="1">
      <c r="A172" s="1553">
        <v>4000910</v>
      </c>
      <c r="B172" s="1560" t="s">
        <v>2988</v>
      </c>
    </row>
    <row r="173" spans="1:2" ht="15" customHeight="1">
      <c r="A173" s="1553">
        <v>4000920</v>
      </c>
      <c r="B173" s="1560" t="s">
        <v>2989</v>
      </c>
    </row>
    <row r="174" spans="1:2" ht="15" customHeight="1">
      <c r="A174" s="1553">
        <v>4000930</v>
      </c>
      <c r="B174" s="1560" t="s">
        <v>2990</v>
      </c>
    </row>
    <row r="175" spans="1:2" ht="15" customHeight="1">
      <c r="A175" s="1553">
        <v>4000960</v>
      </c>
      <c r="B175" s="1560" t="s">
        <v>2991</v>
      </c>
    </row>
    <row r="176" spans="1:2" ht="15" customHeight="1">
      <c r="A176" s="1553">
        <v>4000970</v>
      </c>
      <c r="B176" s="1560" t="s">
        <v>2992</v>
      </c>
    </row>
    <row r="177" spans="1:2" ht="15" customHeight="1">
      <c r="A177" s="1553">
        <v>4000980</v>
      </c>
      <c r="B177" s="1560" t="s">
        <v>2993</v>
      </c>
    </row>
    <row r="178" spans="1:2" ht="15" customHeight="1">
      <c r="A178" s="1553">
        <v>4000990</v>
      </c>
      <c r="B178" s="1560" t="s">
        <v>2994</v>
      </c>
    </row>
    <row r="179" spans="1:2" ht="15" customHeight="1">
      <c r="A179" s="1553">
        <v>4001000</v>
      </c>
      <c r="B179" s="1560" t="s">
        <v>2995</v>
      </c>
    </row>
    <row r="180" spans="1:2" ht="15" customHeight="1">
      <c r="A180" s="1553">
        <v>4001010</v>
      </c>
      <c r="B180" s="1560" t="s">
        <v>2996</v>
      </c>
    </row>
    <row r="181" spans="1:2" ht="15" customHeight="1">
      <c r="A181" s="1553">
        <v>4001020</v>
      </c>
      <c r="B181" s="1560" t="s">
        <v>2997</v>
      </c>
    </row>
    <row r="182" spans="1:2" ht="15" customHeight="1">
      <c r="A182" s="1553">
        <v>4001030</v>
      </c>
      <c r="B182" s="1560" t="s">
        <v>2998</v>
      </c>
    </row>
    <row r="183" spans="1:2" ht="15" customHeight="1">
      <c r="A183" s="1553">
        <v>4001040</v>
      </c>
      <c r="B183" s="1560" t="s">
        <v>2999</v>
      </c>
    </row>
    <row r="184" spans="1:2" ht="15" customHeight="1">
      <c r="A184" s="1553">
        <v>4001050</v>
      </c>
      <c r="B184" s="1560" t="s">
        <v>3000</v>
      </c>
    </row>
    <row r="185" spans="1:2" ht="15" customHeight="1">
      <c r="A185" s="1553">
        <v>4001060</v>
      </c>
      <c r="B185" s="1560" t="s">
        <v>3001</v>
      </c>
    </row>
    <row r="186" spans="1:2" ht="15" customHeight="1">
      <c r="A186" s="1553">
        <v>4001070</v>
      </c>
      <c r="B186" s="1560" t="s">
        <v>3002</v>
      </c>
    </row>
    <row r="187" spans="1:2" ht="15" customHeight="1">
      <c r="A187" s="1553">
        <v>4001080</v>
      </c>
      <c r="B187" s="1560" t="s">
        <v>3003</v>
      </c>
    </row>
    <row r="188" spans="1:2" ht="15" customHeight="1">
      <c r="A188" s="1553">
        <v>4001090</v>
      </c>
      <c r="B188" s="1560" t="s">
        <v>3004</v>
      </c>
    </row>
    <row r="189" spans="1:2" ht="15" customHeight="1">
      <c r="A189" s="1553">
        <v>4001100</v>
      </c>
      <c r="B189" s="1560" t="s">
        <v>3005</v>
      </c>
    </row>
    <row r="190" spans="1:2" ht="15" customHeight="1">
      <c r="A190" s="1553">
        <v>4001120</v>
      </c>
      <c r="B190" s="1560" t="s">
        <v>3006</v>
      </c>
    </row>
    <row r="191" spans="1:2" ht="15" customHeight="1">
      <c r="A191" s="1553">
        <v>4001130</v>
      </c>
      <c r="B191" s="1560" t="s">
        <v>3007</v>
      </c>
    </row>
    <row r="192" spans="1:2" ht="15" customHeight="1">
      <c r="A192" s="1553">
        <v>4001140</v>
      </c>
      <c r="B192" s="1560" t="s">
        <v>3008</v>
      </c>
    </row>
    <row r="193" spans="1:2" ht="15" customHeight="1">
      <c r="A193" s="1553">
        <v>4001150</v>
      </c>
      <c r="B193" s="1560" t="s">
        <v>3009</v>
      </c>
    </row>
    <row r="194" spans="1:2" ht="15" customHeight="1">
      <c r="A194" s="1553">
        <v>4001160</v>
      </c>
      <c r="B194" s="1560" t="s">
        <v>3010</v>
      </c>
    </row>
    <row r="195" spans="1:2" ht="15" customHeight="1">
      <c r="A195" s="1553">
        <v>4001170</v>
      </c>
      <c r="B195" s="1560" t="s">
        <v>3011</v>
      </c>
    </row>
    <row r="196" spans="1:2" ht="15" customHeight="1">
      <c r="A196" s="1553">
        <v>4001180</v>
      </c>
      <c r="B196" s="1560" t="s">
        <v>3012</v>
      </c>
    </row>
    <row r="197" spans="1:2" ht="15" customHeight="1">
      <c r="A197" s="1553">
        <v>4001190</v>
      </c>
      <c r="B197" s="1560" t="s">
        <v>3013</v>
      </c>
    </row>
    <row r="198" spans="1:2" ht="15" customHeight="1">
      <c r="A198" s="1553">
        <v>4001200</v>
      </c>
      <c r="B198" s="1560" t="s">
        <v>3014</v>
      </c>
    </row>
    <row r="199" spans="1:2" ht="15" customHeight="1">
      <c r="A199" s="1553">
        <v>4001210</v>
      </c>
      <c r="B199" s="1560" t="s">
        <v>3015</v>
      </c>
    </row>
    <row r="200" spans="1:2" ht="15" customHeight="1">
      <c r="A200" s="1553">
        <v>4001220</v>
      </c>
      <c r="B200" s="1560" t="s">
        <v>3016</v>
      </c>
    </row>
    <row r="201" spans="1:2" ht="15" customHeight="1">
      <c r="A201" s="1553">
        <v>4001230</v>
      </c>
      <c r="B201" s="1560" t="s">
        <v>3017</v>
      </c>
    </row>
    <row r="202" spans="1:2" ht="15" customHeight="1">
      <c r="A202" s="1553">
        <v>4001240</v>
      </c>
      <c r="B202" s="1560" t="s">
        <v>3018</v>
      </c>
    </row>
    <row r="203" spans="1:2" ht="15" customHeight="1">
      <c r="A203" s="1553">
        <v>4001250</v>
      </c>
      <c r="B203" s="1560" t="s">
        <v>3019</v>
      </c>
    </row>
    <row r="204" spans="1:2" ht="15" customHeight="1">
      <c r="A204" s="1553">
        <v>4001260</v>
      </c>
      <c r="B204" s="1560" t="s">
        <v>3020</v>
      </c>
    </row>
    <row r="205" spans="1:2" ht="15" customHeight="1">
      <c r="A205" s="1553">
        <v>4001270</v>
      </c>
      <c r="B205" s="1560" t="s">
        <v>3021</v>
      </c>
    </row>
    <row r="206" spans="1:2" ht="15" customHeight="1">
      <c r="A206" s="1553">
        <v>4001280</v>
      </c>
      <c r="B206" s="1560" t="s">
        <v>3022</v>
      </c>
    </row>
    <row r="207" spans="1:2" ht="15" customHeight="1">
      <c r="A207" s="1553">
        <v>4001290</v>
      </c>
      <c r="B207" s="1560" t="s">
        <v>3023</v>
      </c>
    </row>
    <row r="208" spans="1:2" ht="15" customHeight="1">
      <c r="A208" s="1553">
        <v>4001300</v>
      </c>
      <c r="B208" s="1560" t="s">
        <v>3024</v>
      </c>
    </row>
    <row r="209" spans="1:2" ht="15" customHeight="1">
      <c r="A209" s="1553">
        <v>4001310</v>
      </c>
      <c r="B209" s="1560" t="s">
        <v>3025</v>
      </c>
    </row>
    <row r="210" spans="1:2" ht="15" customHeight="1">
      <c r="A210" s="1553">
        <v>4001320</v>
      </c>
      <c r="B210" s="1560" t="s">
        <v>3026</v>
      </c>
    </row>
    <row r="211" spans="1:2" ht="15" customHeight="1">
      <c r="A211" s="1553">
        <v>4001330</v>
      </c>
      <c r="B211" s="1560" t="s">
        <v>3027</v>
      </c>
    </row>
    <row r="212" spans="1:2" ht="15" customHeight="1">
      <c r="A212" s="1553">
        <v>4001340</v>
      </c>
      <c r="B212" s="1560" t="s">
        <v>3028</v>
      </c>
    </row>
    <row r="213" spans="1:2" ht="15" customHeight="1">
      <c r="A213" s="1553">
        <v>4001350</v>
      </c>
      <c r="B213" s="1560" t="s">
        <v>3029</v>
      </c>
    </row>
    <row r="214" spans="1:2" ht="15" customHeight="1">
      <c r="A214" s="1553">
        <v>4001360</v>
      </c>
      <c r="B214" s="1560" t="s">
        <v>3030</v>
      </c>
    </row>
    <row r="215" spans="1:2" ht="15" customHeight="1">
      <c r="A215" s="1553">
        <v>4001370</v>
      </c>
      <c r="B215" s="1560" t="s">
        <v>3031</v>
      </c>
    </row>
    <row r="216" spans="1:2" ht="15" customHeight="1">
      <c r="A216" s="1553">
        <v>4001380</v>
      </c>
      <c r="B216" s="1560" t="s">
        <v>3032</v>
      </c>
    </row>
    <row r="217" spans="1:2" ht="15" customHeight="1">
      <c r="A217" s="1553">
        <v>4001390</v>
      </c>
      <c r="B217" s="1560" t="s">
        <v>3033</v>
      </c>
    </row>
    <row r="218" spans="1:2" ht="15" customHeight="1">
      <c r="A218" s="1553">
        <v>4001400</v>
      </c>
      <c r="B218" s="1560" t="s">
        <v>3034</v>
      </c>
    </row>
    <row r="219" spans="1:2" ht="15" customHeight="1">
      <c r="A219" s="1553">
        <v>4001410</v>
      </c>
      <c r="B219" s="1560" t="s">
        <v>3035</v>
      </c>
    </row>
    <row r="220" spans="1:2" ht="15" customHeight="1">
      <c r="A220" s="1553">
        <v>4001420</v>
      </c>
      <c r="B220" s="1560" t="s">
        <v>3036</v>
      </c>
    </row>
    <row r="221" spans="1:2" ht="15" customHeight="1">
      <c r="A221" s="1553">
        <v>4001430</v>
      </c>
      <c r="B221" s="1560" t="s">
        <v>3037</v>
      </c>
    </row>
    <row r="222" spans="1:2" ht="15" customHeight="1">
      <c r="A222" s="1553">
        <v>4001440</v>
      </c>
      <c r="B222" s="1560" t="s">
        <v>3038</v>
      </c>
    </row>
    <row r="223" spans="1:2" ht="15" customHeight="1">
      <c r="A223" s="1553">
        <v>4001450</v>
      </c>
      <c r="B223" s="1560" t="s">
        <v>3039</v>
      </c>
    </row>
    <row r="224" spans="1:2" ht="15" customHeight="1">
      <c r="A224" s="1553">
        <v>4001460</v>
      </c>
      <c r="B224" s="1560" t="s">
        <v>3040</v>
      </c>
    </row>
    <row r="225" spans="1:2" ht="15" customHeight="1">
      <c r="A225" s="1553">
        <v>4001470</v>
      </c>
      <c r="B225" s="1560" t="s">
        <v>3041</v>
      </c>
    </row>
    <row r="226" spans="1:2" ht="15" customHeight="1">
      <c r="A226" s="1553">
        <v>30668001</v>
      </c>
      <c r="B226" s="1560" t="s">
        <v>3085</v>
      </c>
    </row>
    <row r="227" spans="1:2" ht="15" customHeight="1">
      <c r="A227" s="1553">
        <v>55032001</v>
      </c>
      <c r="B227" s="1560" t="s">
        <v>2755</v>
      </c>
    </row>
    <row r="228" spans="1:2" ht="15" customHeight="1">
      <c r="A228" s="1553">
        <v>55036001</v>
      </c>
      <c r="B228" s="1560" t="s">
        <v>2758</v>
      </c>
    </row>
    <row r="229" spans="1:2" ht="15" customHeight="1">
      <c r="A229" s="1553">
        <v>56001001</v>
      </c>
      <c r="B229" s="1560" t="s">
        <v>2808</v>
      </c>
    </row>
    <row r="230" spans="1:2" ht="15" customHeight="1">
      <c r="A230" s="1553">
        <v>56001002</v>
      </c>
      <c r="B230" s="1560" t="s">
        <v>2809</v>
      </c>
    </row>
    <row r="231" spans="1:2" ht="15" customHeight="1">
      <c r="A231" s="1553">
        <v>56007001</v>
      </c>
      <c r="B231" s="1560" t="s">
        <v>2812</v>
      </c>
    </row>
    <row r="232" spans="1:2" ht="15" customHeight="1">
      <c r="A232" s="1553" t="s">
        <v>7686</v>
      </c>
      <c r="B232" s="1560" t="s">
        <v>7687</v>
      </c>
    </row>
    <row r="233" spans="1:2" ht="15" customHeight="1">
      <c r="A233" s="1553">
        <v>56016051</v>
      </c>
      <c r="B233" s="1560" t="s">
        <v>2894</v>
      </c>
    </row>
    <row r="234" spans="1:2" ht="15" customHeight="1">
      <c r="A234" s="1553">
        <v>56016052</v>
      </c>
      <c r="B234" s="1560" t="s">
        <v>7688</v>
      </c>
    </row>
    <row r="235" spans="1:2" ht="15" customHeight="1">
      <c r="A235" s="1553">
        <v>56022001</v>
      </c>
      <c r="B235" s="1560" t="s">
        <v>2817</v>
      </c>
    </row>
    <row r="236" spans="1:2" ht="15" customHeight="1">
      <c r="A236" s="1553">
        <v>56022002</v>
      </c>
      <c r="B236" s="1560" t="s">
        <v>2821</v>
      </c>
    </row>
    <row r="237" spans="1:2" ht="15" customHeight="1">
      <c r="A237" s="1553">
        <v>56022011</v>
      </c>
      <c r="B237" s="1560" t="s">
        <v>2820</v>
      </c>
    </row>
    <row r="238" spans="1:2" ht="15" customHeight="1">
      <c r="A238" s="1553">
        <v>56028001</v>
      </c>
      <c r="B238" s="1560" t="s">
        <v>2824</v>
      </c>
    </row>
    <row r="239" spans="1:2" ht="15" customHeight="1">
      <c r="A239" s="1553">
        <v>56028011</v>
      </c>
      <c r="B239" s="1560" t="s">
        <v>2827</v>
      </c>
    </row>
    <row r="240" spans="1:2" ht="15" customHeight="1">
      <c r="A240" s="1553">
        <v>56028012</v>
      </c>
      <c r="B240" s="1560" t="s">
        <v>2828</v>
      </c>
    </row>
    <row r="241" spans="1:2" ht="15" customHeight="1">
      <c r="A241" s="1553">
        <v>56301001</v>
      </c>
      <c r="B241" s="1560" t="s">
        <v>2843</v>
      </c>
    </row>
    <row r="242" spans="1:2" ht="15" customHeight="1">
      <c r="A242" s="1553">
        <v>56301002</v>
      </c>
      <c r="B242" s="1560" t="s">
        <v>2847</v>
      </c>
    </row>
    <row r="243" spans="1:2" ht="15" customHeight="1">
      <c r="A243" s="1553">
        <v>56307001</v>
      </c>
      <c r="B243" s="1560" t="s">
        <v>2846</v>
      </c>
    </row>
    <row r="244" spans="1:2" ht="15" customHeight="1">
      <c r="A244" s="1553">
        <v>56401003</v>
      </c>
      <c r="B244" s="1560" t="s">
        <v>2889</v>
      </c>
    </row>
    <row r="245" spans="1:2" ht="15" customHeight="1">
      <c r="A245" s="1553">
        <v>56401004</v>
      </c>
      <c r="B245" s="1560" t="s">
        <v>2890</v>
      </c>
    </row>
    <row r="246" spans="1:2" ht="15" customHeight="1">
      <c r="A246" s="1553">
        <v>56501001</v>
      </c>
      <c r="B246" s="1560" t="s">
        <v>2856</v>
      </c>
    </row>
    <row r="247" spans="1:2" ht="15" customHeight="1">
      <c r="A247" s="1553">
        <v>56501002</v>
      </c>
      <c r="B247" s="1560" t="s">
        <v>2860</v>
      </c>
    </row>
    <row r="248" spans="1:2" ht="15" customHeight="1">
      <c r="A248" s="1553">
        <v>56507001</v>
      </c>
      <c r="B248" s="1560" t="s">
        <v>2859</v>
      </c>
    </row>
    <row r="249" spans="1:2" ht="15" customHeight="1">
      <c r="A249" s="1553">
        <v>56549011</v>
      </c>
      <c r="B249" s="1560" t="s">
        <v>2852</v>
      </c>
    </row>
    <row r="250" spans="1:2" ht="15" customHeight="1">
      <c r="A250" s="1553">
        <v>56549012</v>
      </c>
      <c r="B250" s="1560" t="s">
        <v>2853</v>
      </c>
    </row>
    <row r="251" spans="1:2" ht="15" customHeight="1">
      <c r="A251" s="1553">
        <v>56625002</v>
      </c>
      <c r="B251" s="1560" t="s">
        <v>2891</v>
      </c>
    </row>
    <row r="252" spans="1:2" ht="15" customHeight="1">
      <c r="A252" s="1553">
        <v>56625003</v>
      </c>
      <c r="B252" s="1560" t="s">
        <v>2892</v>
      </c>
    </row>
    <row r="253" spans="1:2" ht="15" customHeight="1">
      <c r="A253" s="1553">
        <v>56625004</v>
      </c>
      <c r="B253" s="1560" t="s">
        <v>2893</v>
      </c>
    </row>
    <row r="254" spans="1:2" ht="15" customHeight="1">
      <c r="A254" s="1553">
        <v>57350001</v>
      </c>
      <c r="B254" s="1560" t="s">
        <v>2863</v>
      </c>
    </row>
    <row r="255" spans="1:2" ht="15" customHeight="1">
      <c r="A255" s="1553">
        <v>57350002</v>
      </c>
      <c r="B255" s="1560" t="s">
        <v>2864</v>
      </c>
    </row>
    <row r="256" spans="1:2" ht="15" customHeight="1">
      <c r="A256" s="1553">
        <v>57350011</v>
      </c>
      <c r="B256" s="1560" t="s">
        <v>2867</v>
      </c>
    </row>
    <row r="257" spans="1:2" ht="15" customHeight="1">
      <c r="A257" s="1553">
        <v>57350012</v>
      </c>
      <c r="B257" s="1560" t="s">
        <v>2868</v>
      </c>
    </row>
    <row r="258" spans="1:2" ht="15" customHeight="1">
      <c r="A258" s="1553">
        <v>57350021</v>
      </c>
      <c r="B258" s="1560" t="s">
        <v>2871</v>
      </c>
    </row>
    <row r="259" spans="1:2" ht="15" customHeight="1">
      <c r="A259" s="1553">
        <v>57350022</v>
      </c>
      <c r="B259" s="1560" t="s">
        <v>2872</v>
      </c>
    </row>
    <row r="260" spans="1:2" ht="15" customHeight="1">
      <c r="A260" s="1553">
        <v>57350031</v>
      </c>
      <c r="B260" s="1560" t="s">
        <v>2875</v>
      </c>
    </row>
    <row r="261" spans="1:2" ht="15" customHeight="1">
      <c r="A261" s="1553">
        <v>57350032</v>
      </c>
      <c r="B261" s="1560" t="s">
        <v>2876</v>
      </c>
    </row>
    <row r="262" spans="1:2" ht="15" customHeight="1">
      <c r="A262" s="1553">
        <v>57350061</v>
      </c>
      <c r="B262" s="1560" t="s">
        <v>2881</v>
      </c>
    </row>
    <row r="263" spans="1:2" ht="15" customHeight="1">
      <c r="A263" s="1553">
        <v>57350062</v>
      </c>
      <c r="B263" s="1560" t="s">
        <v>2882</v>
      </c>
    </row>
    <row r="264" spans="1:2" ht="15" customHeight="1">
      <c r="A264" s="1553">
        <v>57350071</v>
      </c>
      <c r="B264" s="1560" t="s">
        <v>2885</v>
      </c>
    </row>
    <row r="265" spans="1:2" ht="15" customHeight="1">
      <c r="A265" s="1553">
        <v>57350072</v>
      </c>
      <c r="B265" s="1560" t="s">
        <v>2886</v>
      </c>
    </row>
    <row r="266" spans="1:2" ht="15" customHeight="1">
      <c r="A266" s="1553">
        <v>57512001</v>
      </c>
      <c r="B266" s="1560" t="s">
        <v>7696</v>
      </c>
    </row>
    <row r="267" spans="1:2" ht="15" customHeight="1">
      <c r="A267" s="1553" t="s">
        <v>7343</v>
      </c>
      <c r="B267" s="1560" t="s">
        <v>7344</v>
      </c>
    </row>
    <row r="268" spans="1:2" ht="15" customHeight="1">
      <c r="A268" s="1553" t="s">
        <v>7339</v>
      </c>
      <c r="B268" s="1560" t="s">
        <v>7340</v>
      </c>
    </row>
    <row r="269" spans="1:2" ht="15" customHeight="1">
      <c r="A269" s="1553" t="s">
        <v>7345</v>
      </c>
      <c r="B269" s="1560" t="s">
        <v>7346</v>
      </c>
    </row>
    <row r="270" spans="1:2" ht="15" customHeight="1">
      <c r="A270" s="1553" t="s">
        <v>7347</v>
      </c>
      <c r="B270" s="1560" t="s">
        <v>7348</v>
      </c>
    </row>
    <row r="271" spans="1:2" ht="15" customHeight="1">
      <c r="A271" s="1553" t="s">
        <v>7349</v>
      </c>
      <c r="B271" s="1560" t="s">
        <v>7350</v>
      </c>
    </row>
    <row r="272" spans="1:2" ht="15" customHeight="1">
      <c r="A272" s="1553" t="s">
        <v>7351</v>
      </c>
      <c r="B272" s="1560" t="s">
        <v>7352</v>
      </c>
    </row>
    <row r="273" spans="1:2" ht="15" customHeight="1">
      <c r="A273" s="1553" t="s">
        <v>7353</v>
      </c>
      <c r="B273" s="1560" t="s">
        <v>7354</v>
      </c>
    </row>
    <row r="274" spans="1:2" ht="15" customHeight="1">
      <c r="A274" s="1553">
        <v>57715001</v>
      </c>
      <c r="B274" s="1560" t="s">
        <v>7355</v>
      </c>
    </row>
    <row r="275" spans="1:2" ht="15" customHeight="1">
      <c r="A275" s="1553" t="s">
        <v>7356</v>
      </c>
      <c r="B275" s="1560" t="s">
        <v>7357</v>
      </c>
    </row>
    <row r="276" spans="1:2" ht="15" customHeight="1">
      <c r="A276" s="1553" t="s">
        <v>7341</v>
      </c>
      <c r="B276" s="1560" t="s">
        <v>7342</v>
      </c>
    </row>
    <row r="277" spans="1:2" ht="15" customHeight="1">
      <c r="A277" s="1553">
        <v>57906001</v>
      </c>
      <c r="B277" s="1560" t="s">
        <v>7697</v>
      </c>
    </row>
    <row r="278" spans="1:2" ht="15" customHeight="1">
      <c r="A278" s="1553" t="s">
        <v>7358</v>
      </c>
      <c r="B278" s="1560" t="s">
        <v>7359</v>
      </c>
    </row>
    <row r="279" spans="1:2" ht="15" customHeight="1">
      <c r="A279" s="1553" t="s">
        <v>7360</v>
      </c>
      <c r="B279" s="1560" t="s">
        <v>7361</v>
      </c>
    </row>
    <row r="280" spans="1:2" ht="15" customHeight="1">
      <c r="A280" s="1553" t="s">
        <v>7362</v>
      </c>
      <c r="B280" s="1560" t="s">
        <v>7363</v>
      </c>
    </row>
    <row r="281" spans="1:2" ht="15" customHeight="1">
      <c r="A281" s="1553" t="s">
        <v>7364</v>
      </c>
      <c r="B281" s="1560" t="s">
        <v>7365</v>
      </c>
    </row>
    <row r="282" spans="1:2" ht="15" customHeight="1">
      <c r="A282" s="1553" t="s">
        <v>7366</v>
      </c>
      <c r="B282" s="1560" t="s">
        <v>7367</v>
      </c>
    </row>
    <row r="283" spans="1:2" ht="15" customHeight="1">
      <c r="A283" s="1553" t="s">
        <v>7368</v>
      </c>
      <c r="B283" s="1560" t="s">
        <v>7369</v>
      </c>
    </row>
    <row r="284" spans="1:2" ht="15" customHeight="1">
      <c r="A284" s="1553" t="s">
        <v>7370</v>
      </c>
      <c r="B284" s="1560" t="s">
        <v>7371</v>
      </c>
    </row>
    <row r="285" spans="1:2" ht="15" customHeight="1">
      <c r="A285" s="1553" t="s">
        <v>7372</v>
      </c>
      <c r="B285" s="1560" t="s">
        <v>7373</v>
      </c>
    </row>
    <row r="286" spans="1:2" ht="15" customHeight="1">
      <c r="A286" s="1553" t="s">
        <v>7374</v>
      </c>
      <c r="B286" s="1560" t="s">
        <v>7375</v>
      </c>
    </row>
    <row r="287" spans="1:2" ht="15" customHeight="1">
      <c r="A287" s="1553">
        <v>58506002</v>
      </c>
      <c r="B287" s="1560" t="s">
        <v>7689</v>
      </c>
    </row>
    <row r="288" spans="1:2" ht="15" customHeight="1">
      <c r="A288" s="1553" t="s">
        <v>7376</v>
      </c>
      <c r="B288" s="1560" t="s">
        <v>7377</v>
      </c>
    </row>
    <row r="289" spans="1:2" ht="15" customHeight="1">
      <c r="A289" s="1553" t="s">
        <v>7378</v>
      </c>
      <c r="B289" s="1560" t="s">
        <v>7379</v>
      </c>
    </row>
    <row r="290" spans="1:2" ht="15" customHeight="1">
      <c r="A290" s="1553">
        <v>58718001</v>
      </c>
      <c r="B290" s="1560" t="s">
        <v>7698</v>
      </c>
    </row>
    <row r="291" spans="1:2" ht="15" customHeight="1">
      <c r="A291" s="1553" t="s">
        <v>7380</v>
      </c>
      <c r="B291" s="1560" t="s">
        <v>7381</v>
      </c>
    </row>
    <row r="292" spans="1:2" ht="15" customHeight="1">
      <c r="A292" s="1553" t="s">
        <v>7382</v>
      </c>
      <c r="B292" s="1560" t="s">
        <v>7383</v>
      </c>
    </row>
    <row r="293" spans="1:2" ht="15" customHeight="1">
      <c r="A293" s="1553" t="s">
        <v>7384</v>
      </c>
      <c r="B293" s="1560" t="s">
        <v>7385</v>
      </c>
    </row>
    <row r="294" spans="1:2" ht="15" customHeight="1">
      <c r="A294" s="1553" t="s">
        <v>7386</v>
      </c>
      <c r="B294" s="1560" t="s">
        <v>7387</v>
      </c>
    </row>
    <row r="295" spans="1:2" ht="15" customHeight="1">
      <c r="A295" s="1553" t="s">
        <v>7804</v>
      </c>
      <c r="B295" s="1560" t="s">
        <v>7805</v>
      </c>
    </row>
    <row r="296" spans="1:2" ht="15" customHeight="1">
      <c r="A296" s="1553">
        <v>909020001</v>
      </c>
      <c r="B296" s="1560" t="s">
        <v>2921</v>
      </c>
    </row>
    <row r="297" spans="1:2" ht="15" customHeight="1">
      <c r="A297" s="1553">
        <v>909020002</v>
      </c>
      <c r="B297" s="1560" t="s">
        <v>2922</v>
      </c>
    </row>
    <row r="298" spans="1:2" ht="15" customHeight="1">
      <c r="A298" s="1553">
        <v>909020003</v>
      </c>
      <c r="B298" s="1560" t="s">
        <v>2923</v>
      </c>
    </row>
    <row r="299" spans="1:2" ht="15" customHeight="1">
      <c r="A299" s="1553">
        <v>909020004</v>
      </c>
      <c r="B299" s="1560" t="s">
        <v>2924</v>
      </c>
    </row>
    <row r="300" spans="1:2" ht="15" customHeight="1">
      <c r="A300" s="1553">
        <v>909020005</v>
      </c>
      <c r="B300" s="1560" t="s">
        <v>2925</v>
      </c>
    </row>
    <row r="301" spans="1:2" ht="15" customHeight="1">
      <c r="A301" s="1553">
        <v>909020006</v>
      </c>
      <c r="B301" s="1560" t="s">
        <v>2926</v>
      </c>
    </row>
    <row r="302" spans="1:2" ht="15" customHeight="1">
      <c r="A302" s="1553">
        <v>909020007</v>
      </c>
      <c r="B302" s="1560" t="s">
        <v>2927</v>
      </c>
    </row>
    <row r="303" spans="1:2" ht="15" customHeight="1">
      <c r="A303" s="1553">
        <v>909020008</v>
      </c>
      <c r="B303" s="1560" t="s">
        <v>2928</v>
      </c>
    </row>
    <row r="304" spans="1:2" ht="15" customHeight="1">
      <c r="A304" s="1553" t="s">
        <v>1780</v>
      </c>
      <c r="B304" s="1567" t="s">
        <v>1781</v>
      </c>
    </row>
    <row r="305" spans="1:2" ht="15" customHeight="1">
      <c r="A305" s="1553" t="s">
        <v>1782</v>
      </c>
      <c r="B305" s="1567" t="s">
        <v>1783</v>
      </c>
    </row>
    <row r="306" spans="1:2" ht="15" customHeight="1">
      <c r="A306" s="1553" t="s">
        <v>1784</v>
      </c>
      <c r="B306" s="1567" t="s">
        <v>1785</v>
      </c>
    </row>
    <row r="307" spans="1:2" ht="15" customHeight="1">
      <c r="A307" s="1553" t="s">
        <v>1786</v>
      </c>
      <c r="B307" s="1567" t="s">
        <v>1787</v>
      </c>
    </row>
    <row r="308" spans="1:2" ht="15" customHeight="1">
      <c r="A308" s="1553" t="s">
        <v>7443</v>
      </c>
      <c r="B308" s="1568" t="s">
        <v>7444</v>
      </c>
    </row>
    <row r="309" spans="1:2" ht="15" customHeight="1">
      <c r="A309" s="1553" t="s">
        <v>6150</v>
      </c>
      <c r="B309" s="1562" t="s">
        <v>6151</v>
      </c>
    </row>
    <row r="310" spans="1:2" ht="15" customHeight="1">
      <c r="A310" s="1553" t="s">
        <v>6152</v>
      </c>
      <c r="B310" s="1566" t="s">
        <v>6153</v>
      </c>
    </row>
    <row r="311" spans="1:2" ht="15" customHeight="1">
      <c r="A311" s="1553" t="s">
        <v>5698</v>
      </c>
      <c r="B311" s="1562" t="s">
        <v>5699</v>
      </c>
    </row>
    <row r="312" spans="1:2" ht="15" customHeight="1">
      <c r="A312" s="1553" t="s">
        <v>5700</v>
      </c>
      <c r="B312" s="1564" t="s">
        <v>5701</v>
      </c>
    </row>
    <row r="313" spans="1:2" ht="15" customHeight="1">
      <c r="A313" s="1553" t="s">
        <v>5702</v>
      </c>
      <c r="B313" s="1569" t="s">
        <v>5703</v>
      </c>
    </row>
    <row r="314" spans="1:2" ht="15" customHeight="1">
      <c r="A314" s="1553" t="s">
        <v>5704</v>
      </c>
      <c r="B314" s="1562" t="s">
        <v>5705</v>
      </c>
    </row>
    <row r="315" spans="1:2" ht="15" customHeight="1">
      <c r="A315" s="1553" t="s">
        <v>5706</v>
      </c>
      <c r="B315" s="1562" t="s">
        <v>5707</v>
      </c>
    </row>
    <row r="316" spans="1:2" ht="15" customHeight="1">
      <c r="A316" s="1553" t="s">
        <v>5708</v>
      </c>
      <c r="B316" s="1562" t="s">
        <v>5709</v>
      </c>
    </row>
    <row r="317" spans="1:2" ht="15" customHeight="1">
      <c r="A317" s="1553" t="s">
        <v>6180</v>
      </c>
      <c r="B317" s="1562" t="s">
        <v>6181</v>
      </c>
    </row>
    <row r="318" spans="1:2" ht="15" customHeight="1">
      <c r="A318" s="1553" t="s">
        <v>5949</v>
      </c>
      <c r="B318" s="1562" t="s">
        <v>5950</v>
      </c>
    </row>
    <row r="319" spans="1:2" ht="15" customHeight="1">
      <c r="A319" s="1553" t="s">
        <v>5710</v>
      </c>
      <c r="B319" s="1562" t="s">
        <v>5711</v>
      </c>
    </row>
    <row r="320" spans="1:2" ht="15" customHeight="1">
      <c r="A320" s="1553" t="s">
        <v>5587</v>
      </c>
      <c r="B320" s="1562" t="s">
        <v>5588</v>
      </c>
    </row>
    <row r="321" spans="1:2" ht="15" customHeight="1">
      <c r="A321" s="1553" t="s">
        <v>6183</v>
      </c>
      <c r="B321" s="1562" t="s">
        <v>6184</v>
      </c>
    </row>
    <row r="322" spans="1:2" ht="15" customHeight="1">
      <c r="A322" s="1553" t="s">
        <v>6185</v>
      </c>
      <c r="B322" s="1560" t="s">
        <v>6186</v>
      </c>
    </row>
    <row r="323" spans="1:2" ht="15" customHeight="1">
      <c r="A323" s="1553" t="s">
        <v>5712</v>
      </c>
      <c r="B323" s="1562" t="s">
        <v>5713</v>
      </c>
    </row>
    <row r="324" spans="1:2" ht="15" customHeight="1">
      <c r="A324" s="1553" t="s">
        <v>6317</v>
      </c>
      <c r="B324" s="1560" t="s">
        <v>6318</v>
      </c>
    </row>
    <row r="325" spans="1:2" ht="15" customHeight="1">
      <c r="A325" s="1553" t="s">
        <v>6319</v>
      </c>
      <c r="B325" s="1560" t="s">
        <v>6320</v>
      </c>
    </row>
    <row r="326" spans="1:2" ht="15" customHeight="1">
      <c r="A326" s="1553" t="s">
        <v>5714</v>
      </c>
      <c r="B326" s="1560" t="s">
        <v>5715</v>
      </c>
    </row>
    <row r="327" spans="1:2" ht="15" customHeight="1">
      <c r="A327" s="1553" t="s">
        <v>5589</v>
      </c>
      <c r="B327" s="1562" t="s">
        <v>5590</v>
      </c>
    </row>
    <row r="328" spans="1:2" ht="15" customHeight="1">
      <c r="A328" s="1553" t="s">
        <v>6154</v>
      </c>
      <c r="B328" s="1562" t="s">
        <v>6155</v>
      </c>
    </row>
    <row r="329" spans="1:2" ht="15" customHeight="1">
      <c r="A329" s="1553" t="s">
        <v>6187</v>
      </c>
      <c r="B329" s="1560" t="s">
        <v>6188</v>
      </c>
    </row>
    <row r="330" spans="1:2" ht="15" customHeight="1">
      <c r="A330" s="1553" t="s">
        <v>5375</v>
      </c>
      <c r="B330" s="1558" t="s">
        <v>5376</v>
      </c>
    </row>
    <row r="331" spans="1:2" ht="15" customHeight="1">
      <c r="A331" s="1553" t="s">
        <v>6613</v>
      </c>
      <c r="B331" s="1564" t="s">
        <v>5376</v>
      </c>
    </row>
    <row r="332" spans="1:2" ht="15" customHeight="1">
      <c r="A332" s="1553" t="s">
        <v>5951</v>
      </c>
      <c r="B332" s="1558" t="s">
        <v>5952</v>
      </c>
    </row>
    <row r="333" spans="1:2" ht="15" customHeight="1">
      <c r="A333" s="1553" t="s">
        <v>5953</v>
      </c>
      <c r="B333" s="1560" t="s">
        <v>5954</v>
      </c>
    </row>
    <row r="334" spans="1:2" ht="15" customHeight="1">
      <c r="A334" s="1553" t="s">
        <v>5377</v>
      </c>
      <c r="B334" s="1558" t="s">
        <v>5378</v>
      </c>
    </row>
    <row r="335" spans="1:2" ht="15" customHeight="1">
      <c r="A335" s="1553" t="s">
        <v>6614</v>
      </c>
      <c r="B335" s="1564" t="s">
        <v>5378</v>
      </c>
    </row>
    <row r="336" spans="1:2" ht="15" customHeight="1">
      <c r="A336" s="1553" t="s">
        <v>5955</v>
      </c>
      <c r="B336" s="1560" t="s">
        <v>5956</v>
      </c>
    </row>
    <row r="337" spans="1:2" ht="15" customHeight="1">
      <c r="A337" s="1553" t="s">
        <v>7445</v>
      </c>
      <c r="B337" s="1568" t="s">
        <v>7446</v>
      </c>
    </row>
    <row r="338" spans="1:2" ht="15" customHeight="1">
      <c r="A338" s="1553" t="s">
        <v>5716</v>
      </c>
      <c r="B338" s="1562" t="s">
        <v>5717</v>
      </c>
    </row>
    <row r="339" spans="1:2" ht="15" customHeight="1">
      <c r="A339" s="1553" t="s">
        <v>5718</v>
      </c>
      <c r="B339" s="1562" t="s">
        <v>5719</v>
      </c>
    </row>
    <row r="340" spans="1:2" ht="15" customHeight="1">
      <c r="A340" s="1553" t="s">
        <v>5957</v>
      </c>
      <c r="B340" s="1560" t="s">
        <v>5958</v>
      </c>
    </row>
    <row r="341" spans="1:2" ht="15" customHeight="1">
      <c r="A341" s="1553" t="s">
        <v>7447</v>
      </c>
      <c r="B341" s="1568" t="s">
        <v>7448</v>
      </c>
    </row>
    <row r="342" spans="1:2" ht="15" customHeight="1">
      <c r="A342" s="1553" t="s">
        <v>3134</v>
      </c>
      <c r="B342" s="1562" t="s">
        <v>5591</v>
      </c>
    </row>
    <row r="343" spans="1:2" ht="15" customHeight="1">
      <c r="A343" s="1553" t="s">
        <v>3142</v>
      </c>
      <c r="B343" s="1562" t="s">
        <v>5592</v>
      </c>
    </row>
    <row r="344" spans="1:2" ht="15" customHeight="1">
      <c r="A344" s="1553" t="s">
        <v>3135</v>
      </c>
      <c r="B344" s="1570" t="s">
        <v>5593</v>
      </c>
    </row>
    <row r="345" spans="1:2" ht="15" customHeight="1">
      <c r="A345" s="1553" t="s">
        <v>3138</v>
      </c>
      <c r="B345" s="1571" t="s">
        <v>5594</v>
      </c>
    </row>
    <row r="346" spans="1:2" ht="15" customHeight="1">
      <c r="A346" s="1553" t="s">
        <v>3104</v>
      </c>
      <c r="B346" s="1558" t="s">
        <v>5840</v>
      </c>
    </row>
    <row r="347" spans="1:2" ht="15" customHeight="1">
      <c r="A347" s="1553" t="s">
        <v>5841</v>
      </c>
      <c r="B347" s="1562" t="s">
        <v>5842</v>
      </c>
    </row>
    <row r="348" spans="1:2" ht="15" customHeight="1">
      <c r="A348" s="1553" t="s">
        <v>6693</v>
      </c>
      <c r="B348" s="1564" t="s">
        <v>5842</v>
      </c>
    </row>
    <row r="349" spans="1:2" ht="15" customHeight="1">
      <c r="A349" s="1553" t="s">
        <v>5843</v>
      </c>
      <c r="B349" s="1562" t="s">
        <v>5844</v>
      </c>
    </row>
    <row r="350" spans="1:2" ht="15" customHeight="1">
      <c r="A350" s="1553" t="s">
        <v>6694</v>
      </c>
      <c r="B350" s="1564" t="s">
        <v>5844</v>
      </c>
    </row>
    <row r="351" spans="1:2" ht="15" customHeight="1">
      <c r="A351" s="1553" t="s">
        <v>5845</v>
      </c>
      <c r="B351" s="1562" t="s">
        <v>5846</v>
      </c>
    </row>
    <row r="352" spans="1:2" ht="15" customHeight="1">
      <c r="A352" s="1553" t="s">
        <v>6695</v>
      </c>
      <c r="B352" s="1564" t="s">
        <v>5846</v>
      </c>
    </row>
    <row r="353" spans="1:2" ht="15" customHeight="1">
      <c r="A353" s="1553" t="s">
        <v>5847</v>
      </c>
      <c r="B353" s="1566" t="s">
        <v>5848</v>
      </c>
    </row>
    <row r="354" spans="1:2" ht="15" customHeight="1">
      <c r="A354" s="1553" t="s">
        <v>6696</v>
      </c>
      <c r="B354" s="1564" t="s">
        <v>6697</v>
      </c>
    </row>
    <row r="355" spans="1:2" ht="15" customHeight="1">
      <c r="A355" s="1553" t="s">
        <v>5959</v>
      </c>
      <c r="B355" s="1562" t="s">
        <v>5960</v>
      </c>
    </row>
    <row r="356" spans="1:2" ht="15" customHeight="1">
      <c r="A356" s="1553" t="s">
        <v>6321</v>
      </c>
      <c r="B356" s="1560" t="s">
        <v>6322</v>
      </c>
    </row>
    <row r="357" spans="1:2" ht="15" customHeight="1">
      <c r="A357" s="1553" t="s">
        <v>5849</v>
      </c>
      <c r="B357" s="1566" t="s">
        <v>5850</v>
      </c>
    </row>
    <row r="358" spans="1:2" ht="15" customHeight="1">
      <c r="A358" s="1553" t="s">
        <v>5851</v>
      </c>
      <c r="B358" s="1566" t="s">
        <v>5380</v>
      </c>
    </row>
    <row r="359" spans="1:2" ht="15" customHeight="1">
      <c r="A359" s="1553" t="s">
        <v>5961</v>
      </c>
      <c r="B359" s="1562" t="s">
        <v>5382</v>
      </c>
    </row>
    <row r="360" spans="1:2" ht="15" customHeight="1">
      <c r="A360" s="1553" t="s">
        <v>5852</v>
      </c>
      <c r="B360" s="1560" t="s">
        <v>5853</v>
      </c>
    </row>
    <row r="361" spans="1:2" ht="15" customHeight="1">
      <c r="A361" s="1553" t="s">
        <v>5383</v>
      </c>
      <c r="B361" s="1558" t="s">
        <v>5384</v>
      </c>
    </row>
    <row r="362" spans="1:2" ht="15" customHeight="1">
      <c r="A362" s="1553" t="s">
        <v>5597</v>
      </c>
      <c r="B362" s="1560" t="s">
        <v>7297</v>
      </c>
    </row>
    <row r="363" spans="1:2" ht="15" customHeight="1">
      <c r="A363" s="1553" t="s">
        <v>6324</v>
      </c>
      <c r="B363" s="1560" t="s">
        <v>6325</v>
      </c>
    </row>
    <row r="364" spans="1:2" ht="15" customHeight="1">
      <c r="A364" s="1553" t="s">
        <v>5385</v>
      </c>
      <c r="B364" s="1560" t="s">
        <v>5386</v>
      </c>
    </row>
    <row r="365" spans="1:2" ht="15" customHeight="1">
      <c r="A365" s="1553" t="s">
        <v>6698</v>
      </c>
      <c r="B365" s="1564" t="s">
        <v>5386</v>
      </c>
    </row>
    <row r="366" spans="1:2" ht="15" customHeight="1">
      <c r="A366" s="1553" t="s">
        <v>5599</v>
      </c>
      <c r="B366" s="1558" t="s">
        <v>5600</v>
      </c>
    </row>
    <row r="367" spans="1:2" ht="15" customHeight="1">
      <c r="A367" s="1553" t="s">
        <v>5387</v>
      </c>
      <c r="B367" s="1564" t="s">
        <v>5388</v>
      </c>
    </row>
    <row r="368" spans="1:2" ht="15" customHeight="1">
      <c r="A368" s="1553" t="s">
        <v>5601</v>
      </c>
      <c r="B368" s="1562" t="s">
        <v>5602</v>
      </c>
    </row>
    <row r="369" spans="1:3" ht="15" customHeight="1">
      <c r="A369" s="1553" t="s">
        <v>5963</v>
      </c>
      <c r="B369" s="1560" t="s">
        <v>5964</v>
      </c>
    </row>
    <row r="370" spans="1:3" ht="15" customHeight="1">
      <c r="A370" s="1553" t="s">
        <v>5603</v>
      </c>
      <c r="B370" s="1562" t="s">
        <v>5604</v>
      </c>
    </row>
    <row r="371" spans="1:3" ht="15" customHeight="1">
      <c r="A371" s="1553" t="s">
        <v>7449</v>
      </c>
      <c r="B371" s="1568" t="s">
        <v>7450</v>
      </c>
    </row>
    <row r="372" spans="1:3" ht="15" customHeight="1">
      <c r="A372" s="1553" t="s">
        <v>7451</v>
      </c>
      <c r="B372" s="1568" t="s">
        <v>7452</v>
      </c>
    </row>
    <row r="373" spans="1:3" ht="15" customHeight="1">
      <c r="A373" s="1553" t="s">
        <v>7453</v>
      </c>
      <c r="B373" s="1568" t="s">
        <v>7454</v>
      </c>
    </row>
    <row r="374" spans="1:3" ht="15" customHeight="1">
      <c r="A374" s="1553" t="s">
        <v>5157</v>
      </c>
      <c r="B374" s="1558" t="s">
        <v>5158</v>
      </c>
    </row>
    <row r="375" spans="1:3" ht="15" customHeight="1">
      <c r="A375" s="1553" t="s">
        <v>5855</v>
      </c>
      <c r="B375" s="1560" t="s">
        <v>5856</v>
      </c>
    </row>
    <row r="376" spans="1:3" ht="15" customHeight="1">
      <c r="A376" s="1553" t="s">
        <v>5857</v>
      </c>
      <c r="B376" s="1562" t="s">
        <v>5858</v>
      </c>
    </row>
    <row r="377" spans="1:3" ht="15" customHeight="1">
      <c r="A377" s="1553" t="s">
        <v>6699</v>
      </c>
      <c r="B377" s="1564" t="s">
        <v>5858</v>
      </c>
    </row>
    <row r="378" spans="1:3" ht="15" customHeight="1">
      <c r="A378" s="1553" t="s">
        <v>7286</v>
      </c>
      <c r="B378" s="1572" t="s">
        <v>7287</v>
      </c>
    </row>
    <row r="379" spans="1:3" ht="15" customHeight="1">
      <c r="A379" s="1553" t="s">
        <v>6700</v>
      </c>
      <c r="B379" s="1572" t="s">
        <v>6701</v>
      </c>
    </row>
    <row r="380" spans="1:3" ht="15" customHeight="1">
      <c r="A380" s="1553" t="s">
        <v>5159</v>
      </c>
      <c r="B380" s="1558" t="s">
        <v>5160</v>
      </c>
    </row>
    <row r="381" spans="1:3" ht="15" customHeight="1">
      <c r="A381" s="1553" t="s">
        <v>5161</v>
      </c>
      <c r="B381" s="1558" t="s">
        <v>5162</v>
      </c>
    </row>
    <row r="382" spans="1:3" ht="15" customHeight="1">
      <c r="A382" s="1553" t="s">
        <v>5163</v>
      </c>
      <c r="B382" s="1564" t="s">
        <v>5164</v>
      </c>
    </row>
    <row r="383" spans="1:3" ht="15" customHeight="1">
      <c r="A383" s="1553" t="s">
        <v>7290</v>
      </c>
      <c r="B383" s="1573" t="s">
        <v>7291</v>
      </c>
      <c r="C383" s="1559"/>
    </row>
    <row r="384" spans="1:3" ht="15" customHeight="1">
      <c r="A384" s="1553" t="s">
        <v>5165</v>
      </c>
      <c r="B384" s="1558" t="s">
        <v>5166</v>
      </c>
    </row>
    <row r="385" spans="1:2" ht="15" customHeight="1">
      <c r="A385" s="1553" t="s">
        <v>5167</v>
      </c>
      <c r="B385" s="1558" t="s">
        <v>5168</v>
      </c>
    </row>
    <row r="386" spans="1:2" ht="15" customHeight="1">
      <c r="A386" s="1553" t="s">
        <v>5169</v>
      </c>
      <c r="B386" s="1558" t="s">
        <v>5170</v>
      </c>
    </row>
    <row r="387" spans="1:2" ht="15" customHeight="1">
      <c r="A387" s="1553" t="s">
        <v>5859</v>
      </c>
      <c r="B387" s="1566" t="s">
        <v>5860</v>
      </c>
    </row>
    <row r="388" spans="1:2" ht="15" customHeight="1">
      <c r="A388" s="1553" t="s">
        <v>5171</v>
      </c>
      <c r="B388" s="1558" t="s">
        <v>5172</v>
      </c>
    </row>
    <row r="389" spans="1:2" ht="15" customHeight="1">
      <c r="A389" s="1553" t="s">
        <v>6327</v>
      </c>
      <c r="B389" s="1562" t="s">
        <v>6328</v>
      </c>
    </row>
    <row r="390" spans="1:2" ht="15" customHeight="1">
      <c r="A390" s="1553" t="s">
        <v>6329</v>
      </c>
      <c r="B390" s="1562" t="s">
        <v>6330</v>
      </c>
    </row>
    <row r="391" spans="1:2" ht="15" customHeight="1">
      <c r="A391" s="1553" t="s">
        <v>7790</v>
      </c>
      <c r="B391" s="1560" t="s">
        <v>7791</v>
      </c>
    </row>
    <row r="392" spans="1:2" ht="15" customHeight="1">
      <c r="A392" s="1553" t="s">
        <v>6331</v>
      </c>
      <c r="B392" s="1562" t="s">
        <v>6332</v>
      </c>
    </row>
    <row r="393" spans="1:2" ht="15" customHeight="1">
      <c r="A393" s="1553" t="s">
        <v>7792</v>
      </c>
      <c r="B393" s="1560" t="s">
        <v>7793</v>
      </c>
    </row>
    <row r="394" spans="1:2" ht="15" customHeight="1">
      <c r="A394" s="1553" t="s">
        <v>7794</v>
      </c>
      <c r="B394" s="1560" t="s">
        <v>7795</v>
      </c>
    </row>
    <row r="395" spans="1:2" ht="15" customHeight="1">
      <c r="A395" s="1553" t="s">
        <v>7751</v>
      </c>
      <c r="B395" s="1560" t="s">
        <v>7752</v>
      </c>
    </row>
    <row r="396" spans="1:2" ht="15" customHeight="1">
      <c r="A396" s="1553" t="s">
        <v>6333</v>
      </c>
      <c r="B396" s="1562" t="s">
        <v>6334</v>
      </c>
    </row>
    <row r="397" spans="1:2" ht="15" customHeight="1">
      <c r="A397" s="1553" t="s">
        <v>7312</v>
      </c>
      <c r="B397" s="1560" t="s">
        <v>7313</v>
      </c>
    </row>
    <row r="398" spans="1:2" ht="15" customHeight="1">
      <c r="A398" s="1553" t="s">
        <v>6335</v>
      </c>
      <c r="B398" s="1562" t="s">
        <v>6336</v>
      </c>
    </row>
    <row r="399" spans="1:2" ht="15" customHeight="1">
      <c r="A399" s="1553" t="s">
        <v>6337</v>
      </c>
      <c r="B399" s="1562" t="s">
        <v>6338</v>
      </c>
    </row>
    <row r="400" spans="1:2" ht="15" customHeight="1">
      <c r="A400" s="1553" t="s">
        <v>6339</v>
      </c>
      <c r="B400" s="1562" t="s">
        <v>6340</v>
      </c>
    </row>
    <row r="401" spans="1:2" ht="15" customHeight="1">
      <c r="A401" s="1553" t="s">
        <v>6341</v>
      </c>
      <c r="B401" s="1562" t="s">
        <v>6342</v>
      </c>
    </row>
    <row r="402" spans="1:2" ht="15" customHeight="1">
      <c r="A402" s="1553" t="s">
        <v>6343</v>
      </c>
      <c r="B402" s="1562" t="s">
        <v>6344</v>
      </c>
    </row>
    <row r="403" spans="1:2" ht="15" customHeight="1">
      <c r="A403" s="1553" t="s">
        <v>5965</v>
      </c>
      <c r="B403" s="1562" t="s">
        <v>5966</v>
      </c>
    </row>
    <row r="404" spans="1:2" ht="15" customHeight="1">
      <c r="A404" s="1553" t="s">
        <v>7326</v>
      </c>
      <c r="B404" s="1560" t="s">
        <v>7327</v>
      </c>
    </row>
    <row r="405" spans="1:2" ht="15" customHeight="1">
      <c r="A405" s="1553" t="s">
        <v>5967</v>
      </c>
      <c r="B405" s="1562" t="s">
        <v>5968</v>
      </c>
    </row>
    <row r="406" spans="1:2" ht="15" customHeight="1">
      <c r="A406" s="1553" t="s">
        <v>6157</v>
      </c>
      <c r="B406" s="1562" t="s">
        <v>6158</v>
      </c>
    </row>
    <row r="407" spans="1:2" ht="15" customHeight="1">
      <c r="A407" s="1553" t="s">
        <v>6346</v>
      </c>
      <c r="B407" s="1562" t="s">
        <v>6347</v>
      </c>
    </row>
    <row r="408" spans="1:2" ht="15" customHeight="1">
      <c r="A408" s="1553" t="s">
        <v>7788</v>
      </c>
      <c r="B408" s="1560" t="s">
        <v>7789</v>
      </c>
    </row>
    <row r="409" spans="1:2" ht="15" customHeight="1">
      <c r="A409" s="1553" t="s">
        <v>7796</v>
      </c>
      <c r="B409" s="1560" t="s">
        <v>7797</v>
      </c>
    </row>
    <row r="410" spans="1:2" ht="15" customHeight="1">
      <c r="A410" s="1553" t="s">
        <v>6159</v>
      </c>
      <c r="B410" s="1566" t="s">
        <v>6160</v>
      </c>
    </row>
    <row r="411" spans="1:2" ht="15" customHeight="1">
      <c r="A411" s="1553" t="s">
        <v>6348</v>
      </c>
      <c r="B411" s="1562" t="s">
        <v>6349</v>
      </c>
    </row>
    <row r="412" spans="1:2" ht="15" customHeight="1">
      <c r="A412" s="1553" t="s">
        <v>7310</v>
      </c>
      <c r="B412" s="1562" t="s">
        <v>7311</v>
      </c>
    </row>
    <row r="413" spans="1:2" ht="15" customHeight="1">
      <c r="A413" s="1553" t="s">
        <v>7798</v>
      </c>
      <c r="B413" s="1560" t="s">
        <v>7799</v>
      </c>
    </row>
    <row r="414" spans="1:2" ht="15" customHeight="1">
      <c r="A414" s="1553" t="s">
        <v>7425</v>
      </c>
      <c r="B414" s="1568" t="s">
        <v>7426</v>
      </c>
    </row>
    <row r="415" spans="1:2" ht="15" customHeight="1">
      <c r="A415" s="1553" t="s">
        <v>7455</v>
      </c>
      <c r="B415" s="1567" t="s">
        <v>7456</v>
      </c>
    </row>
    <row r="416" spans="1:2" ht="15" customHeight="1">
      <c r="A416" s="1553" t="s">
        <v>7473</v>
      </c>
      <c r="B416" s="1574" t="s">
        <v>2332</v>
      </c>
    </row>
    <row r="417" spans="1:5" ht="15" customHeight="1">
      <c r="A417" s="1553" t="s">
        <v>5389</v>
      </c>
      <c r="B417" s="1575" t="s">
        <v>5390</v>
      </c>
    </row>
    <row r="418" spans="1:5" ht="15" customHeight="1">
      <c r="A418" s="1553" t="s">
        <v>6623</v>
      </c>
      <c r="B418" s="1564" t="s">
        <v>6624</v>
      </c>
    </row>
    <row r="419" spans="1:5" ht="15" customHeight="1">
      <c r="A419" s="1553" t="s">
        <v>5605</v>
      </c>
      <c r="B419" s="1558" t="s">
        <v>5606</v>
      </c>
    </row>
    <row r="420" spans="1:5" ht="15" customHeight="1">
      <c r="A420" s="1553" t="s">
        <v>6350</v>
      </c>
      <c r="B420" s="1562" t="s">
        <v>6351</v>
      </c>
    </row>
    <row r="421" spans="1:5" ht="15" customHeight="1">
      <c r="A421" s="1553" t="s">
        <v>6626</v>
      </c>
      <c r="B421" s="1564" t="s">
        <v>6351</v>
      </c>
    </row>
    <row r="422" spans="1:5" ht="15" customHeight="1">
      <c r="A422" s="1553" t="s">
        <v>6627</v>
      </c>
      <c r="B422" s="1564" t="s">
        <v>6628</v>
      </c>
    </row>
    <row r="423" spans="1:5" ht="15" customHeight="1">
      <c r="A423" s="1553" t="s">
        <v>5391</v>
      </c>
      <c r="B423" s="1560" t="s">
        <v>5392</v>
      </c>
    </row>
    <row r="424" spans="1:5" ht="15" customHeight="1">
      <c r="A424" s="1553" t="s">
        <v>6629</v>
      </c>
      <c r="B424" s="1564" t="s">
        <v>5392</v>
      </c>
    </row>
    <row r="425" spans="1:5" ht="15" customHeight="1">
      <c r="A425" s="1553" t="s">
        <v>7427</v>
      </c>
      <c r="B425" s="1568" t="s">
        <v>7428</v>
      </c>
    </row>
    <row r="426" spans="1:5" ht="15" customHeight="1">
      <c r="A426" s="1553" t="s">
        <v>7457</v>
      </c>
      <c r="B426" s="1567" t="s">
        <v>7458</v>
      </c>
    </row>
    <row r="427" spans="1:5" ht="15" customHeight="1">
      <c r="A427" s="1553" t="s">
        <v>7474</v>
      </c>
      <c r="B427" s="1574" t="s">
        <v>2333</v>
      </c>
    </row>
    <row r="428" spans="1:5" ht="15" customHeight="1">
      <c r="A428" s="1553" t="s">
        <v>4720</v>
      </c>
      <c r="B428" s="1558" t="s">
        <v>4721</v>
      </c>
    </row>
    <row r="429" spans="1:5" ht="15" customHeight="1">
      <c r="A429" s="1553" t="s">
        <v>3315</v>
      </c>
      <c r="B429" s="1566" t="s">
        <v>3316</v>
      </c>
      <c r="D429" s="1559"/>
      <c r="E429" s="1559"/>
    </row>
    <row r="430" spans="1:5" ht="15" customHeight="1">
      <c r="A430" s="1553" t="s">
        <v>4722</v>
      </c>
      <c r="B430" s="1560" t="s">
        <v>4723</v>
      </c>
    </row>
    <row r="431" spans="1:5" ht="15" customHeight="1">
      <c r="A431" s="1553" t="s">
        <v>7726</v>
      </c>
      <c r="B431" s="1560" t="s">
        <v>7727</v>
      </c>
      <c r="D431" s="1559"/>
      <c r="E431" s="1559"/>
    </row>
    <row r="432" spans="1:5" ht="15" customHeight="1">
      <c r="A432" s="1553" t="s">
        <v>3317</v>
      </c>
      <c r="B432" s="1576" t="s">
        <v>3318</v>
      </c>
      <c r="D432" s="1559"/>
      <c r="E432" s="1559"/>
    </row>
    <row r="433" spans="1:5" ht="15" customHeight="1">
      <c r="A433" s="1553" t="s">
        <v>4724</v>
      </c>
      <c r="B433" s="1560" t="s">
        <v>4725</v>
      </c>
    </row>
    <row r="434" spans="1:5" ht="15" customHeight="1">
      <c r="A434" s="1553" t="s">
        <v>4726</v>
      </c>
      <c r="B434" s="1577" t="s">
        <v>4727</v>
      </c>
    </row>
    <row r="435" spans="1:5" ht="15" customHeight="1">
      <c r="A435" s="1553" t="s">
        <v>5720</v>
      </c>
      <c r="B435" s="1562" t="s">
        <v>5721</v>
      </c>
    </row>
    <row r="436" spans="1:5" ht="15" customHeight="1">
      <c r="A436" s="1553" t="s">
        <v>5393</v>
      </c>
      <c r="B436" s="1558" t="s">
        <v>5394</v>
      </c>
    </row>
    <row r="437" spans="1:5" ht="15" customHeight="1">
      <c r="A437" s="1553" t="s">
        <v>5395</v>
      </c>
      <c r="B437" s="1562" t="s">
        <v>5396</v>
      </c>
    </row>
    <row r="438" spans="1:5" ht="15" customHeight="1">
      <c r="A438" s="1553" t="s">
        <v>3319</v>
      </c>
      <c r="B438" s="1562" t="s">
        <v>3320</v>
      </c>
      <c r="D438" s="1559"/>
      <c r="E438" s="1559"/>
    </row>
    <row r="439" spans="1:5" ht="15" customHeight="1">
      <c r="A439" s="1553" t="s">
        <v>3321</v>
      </c>
      <c r="B439" s="1569" t="s">
        <v>3322</v>
      </c>
      <c r="D439" s="1559"/>
      <c r="E439" s="1559"/>
    </row>
    <row r="440" spans="1:5" ht="15" customHeight="1">
      <c r="A440" s="1553" t="s">
        <v>3323</v>
      </c>
      <c r="B440" s="1575" t="s">
        <v>3324</v>
      </c>
      <c r="D440" s="1559"/>
      <c r="E440" s="1559"/>
    </row>
    <row r="441" spans="1:5" ht="15" customHeight="1">
      <c r="A441" s="1553" t="s">
        <v>4728</v>
      </c>
      <c r="B441" s="1577" t="s">
        <v>4729</v>
      </c>
    </row>
    <row r="442" spans="1:5" ht="15" customHeight="1">
      <c r="A442" s="1553" t="s">
        <v>3325</v>
      </c>
      <c r="B442" s="1575" t="s">
        <v>3326</v>
      </c>
      <c r="D442" s="1559"/>
      <c r="E442" s="1559"/>
    </row>
    <row r="443" spans="1:5" ht="15" customHeight="1">
      <c r="A443" s="1553" t="s">
        <v>3327</v>
      </c>
      <c r="B443" s="1575" t="s">
        <v>3328</v>
      </c>
      <c r="D443" s="1559"/>
      <c r="E443" s="1559"/>
    </row>
    <row r="444" spans="1:5" ht="15" customHeight="1">
      <c r="A444" s="1553" t="s">
        <v>3329</v>
      </c>
      <c r="B444" s="1564" t="s">
        <v>3330</v>
      </c>
      <c r="D444" s="1559"/>
      <c r="E444" s="1559"/>
    </row>
    <row r="445" spans="1:5" ht="15" customHeight="1">
      <c r="A445" s="1553" t="s">
        <v>3072</v>
      </c>
      <c r="B445" s="1560" t="s">
        <v>3073</v>
      </c>
    </row>
    <row r="446" spans="1:5" ht="15" customHeight="1">
      <c r="A446" s="1553" t="s">
        <v>4305</v>
      </c>
      <c r="B446" s="1577" t="s">
        <v>4306</v>
      </c>
    </row>
    <row r="447" spans="1:5" ht="15" customHeight="1">
      <c r="A447" s="1553" t="s">
        <v>3331</v>
      </c>
      <c r="B447" s="1564" t="s">
        <v>3332</v>
      </c>
      <c r="D447" s="1559"/>
      <c r="E447" s="1559"/>
    </row>
    <row r="448" spans="1:5" ht="15" customHeight="1">
      <c r="A448" s="1553" t="s">
        <v>3333</v>
      </c>
      <c r="B448" s="1575" t="s">
        <v>3334</v>
      </c>
      <c r="D448" s="1559"/>
      <c r="E448" s="1559"/>
    </row>
    <row r="449" spans="1:5" ht="15" customHeight="1">
      <c r="A449" s="1553" t="s">
        <v>7736</v>
      </c>
      <c r="B449" s="1560" t="s">
        <v>7737</v>
      </c>
      <c r="D449" s="1559"/>
      <c r="E449" s="1559"/>
    </row>
    <row r="450" spans="1:5" ht="15" customHeight="1">
      <c r="A450" s="1553" t="s">
        <v>3335</v>
      </c>
      <c r="B450" s="1561" t="s">
        <v>3336</v>
      </c>
      <c r="D450" s="1559"/>
      <c r="E450" s="1559"/>
    </row>
    <row r="451" spans="1:5" ht="15" customHeight="1">
      <c r="A451" s="1553" t="s">
        <v>6549</v>
      </c>
      <c r="B451" s="1563" t="s">
        <v>6550</v>
      </c>
    </row>
    <row r="452" spans="1:5" ht="15" customHeight="1">
      <c r="A452" s="1553" t="s">
        <v>3337</v>
      </c>
      <c r="B452" s="1561" t="s">
        <v>3338</v>
      </c>
      <c r="D452" s="1559"/>
      <c r="E452" s="1559"/>
    </row>
    <row r="453" spans="1:5" ht="15" customHeight="1">
      <c r="A453" s="1553" t="s">
        <v>3339</v>
      </c>
      <c r="B453" s="1560" t="s">
        <v>3340</v>
      </c>
      <c r="D453" s="1559"/>
      <c r="E453" s="1559"/>
    </row>
    <row r="454" spans="1:5" ht="15" customHeight="1">
      <c r="A454" s="1553" t="s">
        <v>3341</v>
      </c>
      <c r="B454" s="1558" t="s">
        <v>3342</v>
      </c>
      <c r="D454" s="1559"/>
      <c r="E454" s="1559"/>
    </row>
    <row r="455" spans="1:5" ht="15" customHeight="1">
      <c r="A455" s="1553" t="s">
        <v>4732</v>
      </c>
      <c r="B455" s="1577" t="s">
        <v>4733</v>
      </c>
    </row>
    <row r="456" spans="1:5" ht="15" customHeight="1">
      <c r="A456" s="1553" t="s">
        <v>4734</v>
      </c>
      <c r="B456" s="1577" t="s">
        <v>4735</v>
      </c>
    </row>
    <row r="457" spans="1:5" ht="15" customHeight="1">
      <c r="A457" s="1553" t="s">
        <v>3343</v>
      </c>
      <c r="B457" s="1560" t="s">
        <v>3344</v>
      </c>
      <c r="D457" s="1559"/>
      <c r="E457" s="1559"/>
    </row>
    <row r="458" spans="1:5" ht="15" customHeight="1">
      <c r="A458" s="1553" t="s">
        <v>7281</v>
      </c>
      <c r="B458" s="1578" t="s">
        <v>7282</v>
      </c>
    </row>
    <row r="459" spans="1:5" ht="15" customHeight="1">
      <c r="A459" s="1553" t="s">
        <v>5723</v>
      </c>
      <c r="B459" s="1562" t="s">
        <v>5724</v>
      </c>
    </row>
    <row r="460" spans="1:5" ht="15" customHeight="1">
      <c r="A460" s="1553" t="s">
        <v>4307</v>
      </c>
      <c r="B460" s="1571" t="s">
        <v>4308</v>
      </c>
    </row>
    <row r="461" spans="1:5" ht="15" customHeight="1">
      <c r="A461" s="1553" t="s">
        <v>4736</v>
      </c>
      <c r="B461" s="1577" t="s">
        <v>4737</v>
      </c>
    </row>
    <row r="462" spans="1:5" ht="15" customHeight="1">
      <c r="A462" s="1553" t="s">
        <v>4309</v>
      </c>
      <c r="B462" s="1577" t="s">
        <v>4310</v>
      </c>
    </row>
    <row r="463" spans="1:5" ht="15" customHeight="1">
      <c r="A463" s="1553" t="s">
        <v>3345</v>
      </c>
      <c r="B463" s="1560" t="s">
        <v>3344</v>
      </c>
      <c r="D463" s="1559"/>
      <c r="E463" s="1559"/>
    </row>
    <row r="464" spans="1:5" ht="15" customHeight="1">
      <c r="A464" s="1553" t="s">
        <v>3346</v>
      </c>
      <c r="B464" s="1560" t="s">
        <v>3347</v>
      </c>
      <c r="D464" s="1559"/>
      <c r="E464" s="1559"/>
    </row>
    <row r="465" spans="1:5" ht="15" customHeight="1">
      <c r="A465" s="1553" t="s">
        <v>5969</v>
      </c>
      <c r="B465" s="1562" t="s">
        <v>5970</v>
      </c>
    </row>
    <row r="466" spans="1:5" ht="15" customHeight="1">
      <c r="A466" s="1553" t="s">
        <v>5971</v>
      </c>
      <c r="B466" s="1562" t="s">
        <v>5972</v>
      </c>
    </row>
    <row r="467" spans="1:5" ht="15" customHeight="1">
      <c r="A467" s="1553" t="s">
        <v>3348</v>
      </c>
      <c r="B467" s="1558" t="s">
        <v>3349</v>
      </c>
      <c r="D467" s="1559"/>
      <c r="E467" s="1559"/>
    </row>
    <row r="468" spans="1:5" ht="15" customHeight="1">
      <c r="A468" s="1553" t="s">
        <v>3049</v>
      </c>
      <c r="B468" s="1560" t="s">
        <v>3050</v>
      </c>
    </row>
    <row r="469" spans="1:5" ht="15" customHeight="1">
      <c r="A469" s="1553" t="s">
        <v>3051</v>
      </c>
      <c r="B469" s="1560" t="s">
        <v>7338</v>
      </c>
    </row>
    <row r="470" spans="1:5" ht="15" customHeight="1">
      <c r="A470" s="1553" t="s">
        <v>3053</v>
      </c>
      <c r="B470" s="1560" t="s">
        <v>3054</v>
      </c>
    </row>
    <row r="471" spans="1:5" ht="15" customHeight="1">
      <c r="A471" s="1553" t="s">
        <v>3055</v>
      </c>
      <c r="B471" s="1560" t="s">
        <v>3056</v>
      </c>
    </row>
    <row r="472" spans="1:5" ht="15" customHeight="1">
      <c r="A472" s="1553" t="s">
        <v>3057</v>
      </c>
      <c r="B472" s="1560" t="s">
        <v>3058</v>
      </c>
    </row>
    <row r="473" spans="1:5" ht="15" customHeight="1">
      <c r="A473" s="1553" t="s">
        <v>3059</v>
      </c>
      <c r="B473" s="1560" t="s">
        <v>3060</v>
      </c>
    </row>
    <row r="474" spans="1:5" ht="15" customHeight="1">
      <c r="A474" s="1553" t="s">
        <v>3350</v>
      </c>
      <c r="B474" s="1576" t="s">
        <v>3351</v>
      </c>
      <c r="D474" s="1559"/>
      <c r="E474" s="1559"/>
    </row>
    <row r="475" spans="1:5" ht="15" customHeight="1">
      <c r="A475" s="1553" t="s">
        <v>3352</v>
      </c>
      <c r="B475" s="1561" t="s">
        <v>3353</v>
      </c>
      <c r="D475" s="1559"/>
      <c r="E475" s="1559"/>
    </row>
    <row r="476" spans="1:5" ht="15" customHeight="1">
      <c r="A476" s="1553" t="s">
        <v>3354</v>
      </c>
      <c r="B476" s="1560" t="s">
        <v>3355</v>
      </c>
      <c r="D476" s="1559"/>
      <c r="E476" s="1559"/>
    </row>
    <row r="477" spans="1:5" ht="15" customHeight="1">
      <c r="A477" s="1553" t="s">
        <v>3356</v>
      </c>
      <c r="B477" s="1558" t="s">
        <v>3357</v>
      </c>
      <c r="D477" s="1559"/>
      <c r="E477" s="1559"/>
    </row>
    <row r="478" spans="1:5" ht="15" customHeight="1">
      <c r="A478" s="1553" t="s">
        <v>3358</v>
      </c>
      <c r="B478" s="1560" t="s">
        <v>3359</v>
      </c>
      <c r="D478" s="1559"/>
      <c r="E478" s="1559"/>
    </row>
    <row r="479" spans="1:5" ht="15" customHeight="1">
      <c r="A479" s="1553" t="s">
        <v>3360</v>
      </c>
      <c r="B479" s="1560" t="s">
        <v>3361</v>
      </c>
      <c r="D479" s="1559"/>
      <c r="E479" s="1559"/>
    </row>
    <row r="480" spans="1:5" ht="15" customHeight="1">
      <c r="A480" s="1553" t="s">
        <v>7749</v>
      </c>
      <c r="B480" s="1579" t="s">
        <v>7750</v>
      </c>
      <c r="D480" s="1559"/>
      <c r="E480" s="1559"/>
    </row>
    <row r="481" spans="1:5" ht="15" customHeight="1">
      <c r="A481" s="1553" t="s">
        <v>3362</v>
      </c>
      <c r="B481" s="1561" t="s">
        <v>3363</v>
      </c>
      <c r="D481" s="1559"/>
      <c r="E481" s="1559"/>
    </row>
    <row r="482" spans="1:5" ht="15" customHeight="1">
      <c r="A482" s="1553" t="s">
        <v>3364</v>
      </c>
      <c r="B482" s="1560" t="s">
        <v>3365</v>
      </c>
      <c r="D482" s="1559"/>
      <c r="E482" s="1559"/>
    </row>
    <row r="483" spans="1:5" ht="15" customHeight="1">
      <c r="A483" s="1553" t="s">
        <v>4311</v>
      </c>
      <c r="B483" s="1580" t="s">
        <v>3367</v>
      </c>
    </row>
    <row r="484" spans="1:5" ht="15" customHeight="1">
      <c r="A484" s="1553" t="s">
        <v>3368</v>
      </c>
      <c r="B484" s="1558" t="s">
        <v>3369</v>
      </c>
      <c r="D484" s="1559"/>
      <c r="E484" s="1559"/>
    </row>
    <row r="485" spans="1:5" ht="15" customHeight="1">
      <c r="A485" s="1553" t="s">
        <v>3370</v>
      </c>
      <c r="B485" s="1558" t="s">
        <v>3371</v>
      </c>
      <c r="D485" s="1559"/>
      <c r="E485" s="1559"/>
    </row>
    <row r="486" spans="1:5" ht="15" customHeight="1">
      <c r="A486" s="1553" t="s">
        <v>4313</v>
      </c>
      <c r="B486" s="1576" t="s">
        <v>3373</v>
      </c>
    </row>
    <row r="487" spans="1:5" ht="15" customHeight="1">
      <c r="A487" s="1553" t="s">
        <v>3374</v>
      </c>
      <c r="B487" s="1558" t="s">
        <v>3375</v>
      </c>
      <c r="D487" s="1559"/>
      <c r="E487" s="1559"/>
    </row>
    <row r="488" spans="1:5" ht="15" customHeight="1">
      <c r="A488" s="1553" t="s">
        <v>3376</v>
      </c>
      <c r="B488" s="1558" t="s">
        <v>3377</v>
      </c>
      <c r="D488" s="1559"/>
      <c r="E488" s="1559"/>
    </row>
    <row r="489" spans="1:5" ht="15" customHeight="1">
      <c r="A489" s="1553" t="s">
        <v>4315</v>
      </c>
      <c r="B489" s="1581" t="s">
        <v>4316</v>
      </c>
    </row>
    <row r="490" spans="1:5" ht="15" customHeight="1">
      <c r="A490" s="1553" t="s">
        <v>3378</v>
      </c>
      <c r="B490" s="1558" t="s">
        <v>3379</v>
      </c>
      <c r="D490" s="1559"/>
      <c r="E490" s="1559"/>
    </row>
    <row r="491" spans="1:5" ht="15" customHeight="1">
      <c r="A491" s="1553" t="s">
        <v>3380</v>
      </c>
      <c r="B491" s="1561" t="s">
        <v>3381</v>
      </c>
      <c r="D491" s="1559"/>
      <c r="E491" s="1559"/>
    </row>
    <row r="492" spans="1:5" ht="15" customHeight="1">
      <c r="A492" s="1553" t="s">
        <v>3382</v>
      </c>
      <c r="B492" s="1558" t="s">
        <v>3383</v>
      </c>
      <c r="D492" s="1559"/>
      <c r="E492" s="1559"/>
    </row>
    <row r="493" spans="1:5" ht="15" customHeight="1">
      <c r="A493" s="1553" t="s">
        <v>4738</v>
      </c>
      <c r="B493" s="1577" t="s">
        <v>4739</v>
      </c>
    </row>
    <row r="494" spans="1:5" ht="15" customHeight="1">
      <c r="A494" s="1553" t="s">
        <v>4740</v>
      </c>
      <c r="B494" s="1577" t="s">
        <v>4741</v>
      </c>
    </row>
    <row r="495" spans="1:5" ht="15" customHeight="1">
      <c r="A495" s="1553" t="s">
        <v>4742</v>
      </c>
      <c r="B495" s="1577" t="s">
        <v>4743</v>
      </c>
    </row>
    <row r="496" spans="1:5" ht="15" customHeight="1">
      <c r="A496" s="1553" t="s">
        <v>4744</v>
      </c>
      <c r="B496" s="1577" t="s">
        <v>4745</v>
      </c>
    </row>
    <row r="497" spans="1:5" ht="15" customHeight="1">
      <c r="A497" s="1553" t="s">
        <v>4746</v>
      </c>
      <c r="B497" s="1577" t="s">
        <v>4747</v>
      </c>
    </row>
    <row r="498" spans="1:5" ht="15" customHeight="1">
      <c r="A498" s="1553" t="s">
        <v>4748</v>
      </c>
      <c r="B498" s="1577" t="s">
        <v>4749</v>
      </c>
    </row>
    <row r="499" spans="1:5" ht="15" customHeight="1">
      <c r="A499" s="1553" t="s">
        <v>4750</v>
      </c>
      <c r="B499" s="1577" t="s">
        <v>4751</v>
      </c>
    </row>
    <row r="500" spans="1:5" ht="15" customHeight="1">
      <c r="A500" s="1553" t="s">
        <v>4752</v>
      </c>
      <c r="B500" s="1564" t="s">
        <v>4753</v>
      </c>
    </row>
    <row r="501" spans="1:5" ht="15" customHeight="1">
      <c r="A501" s="1553" t="s">
        <v>4754</v>
      </c>
      <c r="B501" s="1575" t="s">
        <v>4755</v>
      </c>
    </row>
    <row r="502" spans="1:5" ht="15" customHeight="1">
      <c r="A502" s="1553" t="s">
        <v>4756</v>
      </c>
      <c r="B502" s="1564" t="s">
        <v>4757</v>
      </c>
    </row>
    <row r="503" spans="1:5" ht="15" customHeight="1">
      <c r="A503" s="1553" t="s">
        <v>4758</v>
      </c>
      <c r="B503" s="1564" t="s">
        <v>4759</v>
      </c>
    </row>
    <row r="504" spans="1:5" ht="15" customHeight="1">
      <c r="A504" s="1553" t="s">
        <v>4760</v>
      </c>
      <c r="B504" s="1562" t="s">
        <v>4761</v>
      </c>
    </row>
    <row r="505" spans="1:5" ht="15" customHeight="1">
      <c r="A505" s="1553" t="s">
        <v>3384</v>
      </c>
      <c r="B505" s="1561" t="s">
        <v>3385</v>
      </c>
      <c r="D505" s="1559"/>
      <c r="E505" s="1559"/>
    </row>
    <row r="506" spans="1:5" ht="15" customHeight="1">
      <c r="A506" s="1553" t="s">
        <v>3386</v>
      </c>
      <c r="B506" s="1560" t="s">
        <v>3387</v>
      </c>
      <c r="D506" s="1559"/>
      <c r="E506" s="1559"/>
    </row>
    <row r="507" spans="1:5" ht="15" customHeight="1">
      <c r="A507" s="1553" t="s">
        <v>3388</v>
      </c>
      <c r="B507" s="1561" t="s">
        <v>3389</v>
      </c>
      <c r="D507" s="1559"/>
      <c r="E507" s="1559"/>
    </row>
    <row r="508" spans="1:5" ht="15" customHeight="1">
      <c r="A508" s="1553" t="s">
        <v>3390</v>
      </c>
      <c r="B508" s="1576" t="s">
        <v>3391</v>
      </c>
      <c r="D508" s="1559"/>
      <c r="E508" s="1559"/>
    </row>
    <row r="509" spans="1:5" ht="15" customHeight="1">
      <c r="A509" s="1553" t="s">
        <v>3392</v>
      </c>
      <c r="B509" s="1558" t="s">
        <v>3393</v>
      </c>
      <c r="D509" s="1559"/>
      <c r="E509" s="1559"/>
    </row>
    <row r="510" spans="1:5" ht="15" customHeight="1">
      <c r="A510" s="1553" t="s">
        <v>3394</v>
      </c>
      <c r="B510" s="1558" t="s">
        <v>3395</v>
      </c>
      <c r="D510" s="1559"/>
      <c r="E510" s="1559"/>
    </row>
    <row r="511" spans="1:5" ht="15" customHeight="1">
      <c r="A511" s="1553" t="s">
        <v>3396</v>
      </c>
      <c r="B511" s="1561" t="s">
        <v>3397</v>
      </c>
      <c r="D511" s="1559"/>
      <c r="E511" s="1559"/>
    </row>
    <row r="512" spans="1:5" ht="15" customHeight="1">
      <c r="A512" s="1553" t="s">
        <v>3398</v>
      </c>
      <c r="B512" s="1558" t="s">
        <v>3399</v>
      </c>
      <c r="D512" s="1559"/>
      <c r="E512" s="1559"/>
    </row>
    <row r="513" spans="1:5" ht="15" customHeight="1">
      <c r="A513" s="1553" t="s">
        <v>3400</v>
      </c>
      <c r="B513" s="1558" t="s">
        <v>3401</v>
      </c>
      <c r="D513" s="1559"/>
      <c r="E513" s="1559"/>
    </row>
    <row r="514" spans="1:5" ht="15" customHeight="1">
      <c r="A514" s="1553" t="s">
        <v>4763</v>
      </c>
      <c r="B514" s="1560" t="s">
        <v>4764</v>
      </c>
    </row>
    <row r="515" spans="1:5" ht="15" customHeight="1">
      <c r="A515" s="1553" t="s">
        <v>4765</v>
      </c>
      <c r="B515" s="1560" t="s">
        <v>4766</v>
      </c>
    </row>
    <row r="516" spans="1:5" ht="15" customHeight="1">
      <c r="A516" s="1553" t="s">
        <v>3402</v>
      </c>
      <c r="B516" s="1560" t="s">
        <v>3403</v>
      </c>
      <c r="D516" s="1559"/>
      <c r="E516" s="1559"/>
    </row>
    <row r="517" spans="1:5" ht="15" customHeight="1">
      <c r="A517" s="1553" t="s">
        <v>3404</v>
      </c>
      <c r="B517" s="1561" t="s">
        <v>3405</v>
      </c>
      <c r="D517" s="1559"/>
      <c r="E517" s="1559"/>
    </row>
    <row r="518" spans="1:5" ht="15" customHeight="1">
      <c r="A518" s="1553" t="s">
        <v>3406</v>
      </c>
      <c r="B518" s="1560" t="s">
        <v>3407</v>
      </c>
      <c r="D518" s="1559"/>
      <c r="E518" s="1559"/>
    </row>
    <row r="519" spans="1:5" ht="15" customHeight="1">
      <c r="A519" s="1553" t="s">
        <v>7284</v>
      </c>
      <c r="B519" s="1579" t="s">
        <v>7285</v>
      </c>
    </row>
    <row r="520" spans="1:5" ht="15" customHeight="1">
      <c r="A520" s="1553" t="s">
        <v>3408</v>
      </c>
      <c r="B520" s="1561" t="s">
        <v>3409</v>
      </c>
      <c r="D520" s="1559"/>
      <c r="E520" s="1559"/>
    </row>
    <row r="521" spans="1:5" ht="15" customHeight="1">
      <c r="A521" s="1553" t="s">
        <v>3410</v>
      </c>
      <c r="B521" s="1558" t="s">
        <v>3411</v>
      </c>
      <c r="D521" s="1559"/>
      <c r="E521" s="1559"/>
    </row>
    <row r="522" spans="1:5" ht="15" customHeight="1">
      <c r="A522" s="1553" t="s">
        <v>3412</v>
      </c>
      <c r="B522" s="1558" t="s">
        <v>3413</v>
      </c>
      <c r="D522" s="1559"/>
      <c r="E522" s="1559"/>
    </row>
    <row r="523" spans="1:5" ht="15" customHeight="1">
      <c r="A523" s="1553" t="s">
        <v>3414</v>
      </c>
      <c r="B523" s="1558" t="s">
        <v>3415</v>
      </c>
      <c r="D523" s="1559"/>
      <c r="E523" s="1559"/>
    </row>
    <row r="524" spans="1:5" ht="15" customHeight="1">
      <c r="A524" s="1553" t="s">
        <v>3416</v>
      </c>
      <c r="B524" s="1558" t="s">
        <v>3417</v>
      </c>
      <c r="D524" s="1559"/>
      <c r="E524" s="1559"/>
    </row>
    <row r="525" spans="1:5" ht="15" customHeight="1">
      <c r="A525" s="1553" t="s">
        <v>3418</v>
      </c>
      <c r="B525" s="1558" t="s">
        <v>3419</v>
      </c>
      <c r="D525" s="1559"/>
      <c r="E525" s="1559"/>
    </row>
    <row r="526" spans="1:5" ht="15" customHeight="1">
      <c r="A526" s="1553" t="s">
        <v>3420</v>
      </c>
      <c r="B526" s="1561" t="s">
        <v>3421</v>
      </c>
      <c r="D526" s="1559"/>
      <c r="E526" s="1559"/>
    </row>
    <row r="527" spans="1:5" ht="15" customHeight="1">
      <c r="A527" s="1553" t="s">
        <v>3422</v>
      </c>
      <c r="B527" s="1558" t="s">
        <v>3423</v>
      </c>
      <c r="D527" s="1559"/>
      <c r="E527" s="1559"/>
    </row>
    <row r="528" spans="1:5" ht="15" customHeight="1">
      <c r="A528" s="1553" t="s">
        <v>3424</v>
      </c>
      <c r="B528" s="1561" t="s">
        <v>3425</v>
      </c>
      <c r="D528" s="1559"/>
      <c r="E528" s="1559"/>
    </row>
    <row r="529" spans="1:5" ht="15" customHeight="1">
      <c r="A529" s="1553" t="s">
        <v>3426</v>
      </c>
      <c r="B529" s="1561" t="s">
        <v>3427</v>
      </c>
      <c r="D529" s="1559"/>
      <c r="E529" s="1559"/>
    </row>
    <row r="530" spans="1:5" ht="15" customHeight="1">
      <c r="A530" s="1553" t="s">
        <v>3428</v>
      </c>
      <c r="B530" s="1558" t="s">
        <v>3429</v>
      </c>
      <c r="D530" s="1559"/>
      <c r="E530" s="1559"/>
    </row>
    <row r="531" spans="1:5" ht="15" customHeight="1">
      <c r="A531" s="1553" t="s">
        <v>3430</v>
      </c>
      <c r="B531" s="1558" t="s">
        <v>3431</v>
      </c>
      <c r="D531" s="1559"/>
      <c r="E531" s="1559"/>
    </row>
    <row r="532" spans="1:5" ht="15" customHeight="1">
      <c r="A532" s="1553" t="s">
        <v>3432</v>
      </c>
      <c r="B532" s="1561" t="s">
        <v>3433</v>
      </c>
      <c r="D532" s="1559"/>
      <c r="E532" s="1559"/>
    </row>
    <row r="533" spans="1:5" ht="15" customHeight="1">
      <c r="A533" s="1553" t="s">
        <v>3434</v>
      </c>
      <c r="B533" s="1561" t="s">
        <v>3435</v>
      </c>
      <c r="D533" s="1559"/>
      <c r="E533" s="1559"/>
    </row>
    <row r="534" spans="1:5" ht="15" customHeight="1">
      <c r="A534" s="1553" t="s">
        <v>3436</v>
      </c>
      <c r="B534" s="1558" t="s">
        <v>3437</v>
      </c>
      <c r="D534" s="1559"/>
      <c r="E534" s="1559"/>
    </row>
    <row r="535" spans="1:5" ht="15" customHeight="1">
      <c r="A535" s="1553" t="s">
        <v>3438</v>
      </c>
      <c r="B535" s="1576" t="s">
        <v>3439</v>
      </c>
      <c r="D535" s="1559"/>
      <c r="E535" s="1559"/>
    </row>
    <row r="536" spans="1:5" ht="15" customHeight="1">
      <c r="A536" s="1553" t="s">
        <v>3440</v>
      </c>
      <c r="B536" s="1558" t="s">
        <v>3441</v>
      </c>
      <c r="D536" s="1559"/>
      <c r="E536" s="1559"/>
    </row>
    <row r="537" spans="1:5" ht="15" customHeight="1">
      <c r="A537" s="1553" t="s">
        <v>3442</v>
      </c>
      <c r="B537" s="1558" t="s">
        <v>3443</v>
      </c>
      <c r="D537" s="1559"/>
      <c r="E537" s="1559"/>
    </row>
    <row r="538" spans="1:5" ht="15" customHeight="1">
      <c r="A538" s="1553" t="s">
        <v>3444</v>
      </c>
      <c r="B538" s="1561" t="s">
        <v>3445</v>
      </c>
      <c r="D538" s="1559"/>
      <c r="E538" s="1559"/>
    </row>
    <row r="539" spans="1:5" ht="15" customHeight="1">
      <c r="A539" s="1553" t="s">
        <v>3446</v>
      </c>
      <c r="B539" s="1561" t="s">
        <v>3447</v>
      </c>
      <c r="D539" s="1559"/>
      <c r="E539" s="1559"/>
    </row>
    <row r="540" spans="1:5" ht="15" customHeight="1">
      <c r="A540" s="1553" t="s">
        <v>3448</v>
      </c>
      <c r="B540" s="1561" t="s">
        <v>3449</v>
      </c>
      <c r="D540" s="1559"/>
      <c r="E540" s="1559"/>
    </row>
    <row r="541" spans="1:5" ht="15" customHeight="1">
      <c r="A541" s="1553" t="s">
        <v>3450</v>
      </c>
      <c r="B541" s="1561" t="s">
        <v>3451</v>
      </c>
      <c r="D541" s="1559"/>
      <c r="E541" s="1559"/>
    </row>
    <row r="542" spans="1:5" ht="15" customHeight="1">
      <c r="A542" s="1553" t="s">
        <v>3452</v>
      </c>
      <c r="B542" s="1576" t="s">
        <v>3453</v>
      </c>
      <c r="D542" s="1559"/>
      <c r="E542" s="1559"/>
    </row>
    <row r="543" spans="1:5" ht="15" customHeight="1">
      <c r="A543" s="1553" t="s">
        <v>3454</v>
      </c>
      <c r="B543" s="1558" t="s">
        <v>3455</v>
      </c>
      <c r="D543" s="1559"/>
      <c r="E543" s="1559"/>
    </row>
    <row r="544" spans="1:5" ht="15" customHeight="1">
      <c r="A544" s="1553" t="s">
        <v>3456</v>
      </c>
      <c r="B544" s="1558" t="s">
        <v>3457</v>
      </c>
      <c r="D544" s="1559"/>
      <c r="E544" s="1559"/>
    </row>
    <row r="545" spans="1:5" ht="15" customHeight="1">
      <c r="A545" s="1553" t="s">
        <v>3458</v>
      </c>
      <c r="B545" s="1561" t="s">
        <v>3459</v>
      </c>
      <c r="D545" s="1559"/>
      <c r="E545" s="1559"/>
    </row>
    <row r="546" spans="1:5" ht="15" customHeight="1">
      <c r="A546" s="1553" t="s">
        <v>3460</v>
      </c>
      <c r="B546" s="1561" t="s">
        <v>3461</v>
      </c>
      <c r="D546" s="1559"/>
      <c r="E546" s="1559"/>
    </row>
    <row r="547" spans="1:5" ht="15" customHeight="1">
      <c r="A547" s="1553" t="s">
        <v>3462</v>
      </c>
      <c r="B547" s="1558" t="s">
        <v>3463</v>
      </c>
      <c r="D547" s="1559"/>
      <c r="E547" s="1559"/>
    </row>
    <row r="548" spans="1:5" ht="15" customHeight="1">
      <c r="A548" s="1553" t="s">
        <v>3464</v>
      </c>
      <c r="B548" s="1560" t="s">
        <v>3465</v>
      </c>
      <c r="D548" s="1559"/>
      <c r="E548" s="1559"/>
    </row>
    <row r="549" spans="1:5" ht="15" customHeight="1">
      <c r="A549" s="1553" t="s">
        <v>3466</v>
      </c>
      <c r="B549" s="1561" t="s">
        <v>3467</v>
      </c>
      <c r="D549" s="1559"/>
      <c r="E549" s="1559"/>
    </row>
    <row r="550" spans="1:5" ht="15" customHeight="1">
      <c r="A550" s="1553" t="s">
        <v>3468</v>
      </c>
      <c r="B550" s="1561" t="s">
        <v>3469</v>
      </c>
      <c r="D550" s="1559"/>
      <c r="E550" s="1559"/>
    </row>
    <row r="551" spans="1:5" ht="15" customHeight="1">
      <c r="A551" s="1553" t="s">
        <v>3470</v>
      </c>
      <c r="B551" s="1561" t="s">
        <v>3471</v>
      </c>
      <c r="D551" s="1559"/>
      <c r="E551" s="1559"/>
    </row>
    <row r="552" spans="1:5" ht="15" customHeight="1">
      <c r="A552" s="1553" t="s">
        <v>3472</v>
      </c>
      <c r="B552" s="1560" t="s">
        <v>3473</v>
      </c>
      <c r="D552" s="1559"/>
      <c r="E552" s="1559"/>
    </row>
    <row r="553" spans="1:5" ht="15" customHeight="1">
      <c r="A553" s="1553" t="s">
        <v>4319</v>
      </c>
      <c r="B553" s="1562" t="s">
        <v>4320</v>
      </c>
    </row>
    <row r="554" spans="1:5" ht="15" customHeight="1">
      <c r="A554" s="1553" t="s">
        <v>3474</v>
      </c>
      <c r="B554" s="1561" t="s">
        <v>3475</v>
      </c>
      <c r="D554" s="1559"/>
      <c r="E554" s="1559"/>
    </row>
    <row r="555" spans="1:5" ht="15" customHeight="1">
      <c r="A555" s="1553" t="s">
        <v>3476</v>
      </c>
      <c r="B555" s="1561" t="s">
        <v>3477</v>
      </c>
      <c r="D555" s="1559"/>
      <c r="E555" s="1559"/>
    </row>
    <row r="556" spans="1:5" ht="15" customHeight="1">
      <c r="A556" s="1553" t="s">
        <v>3478</v>
      </c>
      <c r="B556" s="1561" t="s">
        <v>3479</v>
      </c>
      <c r="D556" s="1559"/>
      <c r="E556" s="1559"/>
    </row>
    <row r="557" spans="1:5" ht="15" customHeight="1">
      <c r="A557" s="1553" t="s">
        <v>5973</v>
      </c>
      <c r="B557" s="1562" t="s">
        <v>3481</v>
      </c>
    </row>
    <row r="558" spans="1:5" ht="15" customHeight="1">
      <c r="A558" s="1553" t="s">
        <v>3480</v>
      </c>
      <c r="B558" s="1558" t="s">
        <v>3481</v>
      </c>
      <c r="D558" s="1559"/>
      <c r="E558" s="1559"/>
    </row>
    <row r="559" spans="1:5" ht="15" customHeight="1">
      <c r="A559" s="1553" t="s">
        <v>3482</v>
      </c>
      <c r="B559" s="1561" t="s">
        <v>3483</v>
      </c>
      <c r="D559" s="1559"/>
      <c r="E559" s="1559"/>
    </row>
    <row r="560" spans="1:5" ht="15" customHeight="1">
      <c r="A560" s="1553" t="s">
        <v>3484</v>
      </c>
      <c r="B560" s="1558" t="s">
        <v>3485</v>
      </c>
      <c r="D560" s="1559"/>
      <c r="E560" s="1559"/>
    </row>
    <row r="561" spans="1:5" ht="15" customHeight="1">
      <c r="A561" s="1553" t="s">
        <v>3486</v>
      </c>
      <c r="B561" s="1558" t="s">
        <v>3487</v>
      </c>
      <c r="D561" s="1559"/>
      <c r="E561" s="1559"/>
    </row>
    <row r="562" spans="1:5" ht="15" customHeight="1">
      <c r="A562" s="1553" t="s">
        <v>3488</v>
      </c>
      <c r="B562" s="1561" t="s">
        <v>3489</v>
      </c>
      <c r="D562" s="1559"/>
      <c r="E562" s="1559"/>
    </row>
    <row r="563" spans="1:5" ht="15" customHeight="1">
      <c r="A563" s="1553" t="s">
        <v>3490</v>
      </c>
      <c r="B563" s="1561" t="s">
        <v>3491</v>
      </c>
      <c r="D563" s="1559"/>
      <c r="E563" s="1559"/>
    </row>
    <row r="564" spans="1:5" ht="15" customHeight="1">
      <c r="A564" s="1553" t="s">
        <v>3492</v>
      </c>
      <c r="B564" s="1561" t="s">
        <v>3493</v>
      </c>
      <c r="D564" s="1559"/>
      <c r="E564" s="1559"/>
    </row>
    <row r="565" spans="1:5" ht="15" customHeight="1">
      <c r="A565" s="1553" t="s">
        <v>5181</v>
      </c>
      <c r="B565" s="1560" t="s">
        <v>7236</v>
      </c>
      <c r="D565" s="1559"/>
      <c r="E565" s="1559"/>
    </row>
    <row r="566" spans="1:5" ht="15" customHeight="1">
      <c r="A566" s="1553" t="s">
        <v>3494</v>
      </c>
      <c r="B566" s="1560" t="s">
        <v>3495</v>
      </c>
      <c r="D566" s="1559"/>
      <c r="E566" s="1559"/>
    </row>
    <row r="567" spans="1:5" ht="15" customHeight="1">
      <c r="A567" s="1553" t="s">
        <v>3496</v>
      </c>
      <c r="B567" s="1558" t="s">
        <v>3497</v>
      </c>
      <c r="D567" s="1559"/>
      <c r="E567" s="1559"/>
    </row>
    <row r="568" spans="1:5" ht="15" customHeight="1">
      <c r="A568" s="1553" t="s">
        <v>3498</v>
      </c>
      <c r="B568" s="1558" t="s">
        <v>3499</v>
      </c>
      <c r="D568" s="1559"/>
      <c r="E568" s="1559"/>
    </row>
    <row r="569" spans="1:5" ht="15" customHeight="1">
      <c r="A569" s="1553" t="s">
        <v>3500</v>
      </c>
      <c r="B569" s="1558" t="s">
        <v>3501</v>
      </c>
      <c r="D569" s="1559"/>
      <c r="E569" s="1559"/>
    </row>
    <row r="570" spans="1:5" ht="15" customHeight="1">
      <c r="A570" s="1553" t="s">
        <v>5974</v>
      </c>
      <c r="B570" s="1562" t="s">
        <v>3503</v>
      </c>
    </row>
    <row r="571" spans="1:5" ht="15" customHeight="1">
      <c r="A571" s="1553" t="s">
        <v>3502</v>
      </c>
      <c r="B571" s="1560" t="s">
        <v>3503</v>
      </c>
      <c r="D571" s="1559"/>
      <c r="E571" s="1559"/>
    </row>
    <row r="572" spans="1:5" ht="15" customHeight="1">
      <c r="A572" s="1553" t="s">
        <v>3504</v>
      </c>
      <c r="B572" s="1564" t="s">
        <v>3505</v>
      </c>
      <c r="D572" s="1559"/>
      <c r="E572" s="1559"/>
    </row>
    <row r="573" spans="1:5" ht="15" customHeight="1">
      <c r="A573" s="1553" t="s">
        <v>7692</v>
      </c>
      <c r="B573" s="1560" t="s">
        <v>7693</v>
      </c>
    </row>
    <row r="574" spans="1:5" ht="15" customHeight="1">
      <c r="A574" s="1553" t="s">
        <v>3506</v>
      </c>
      <c r="B574" s="1558" t="s">
        <v>3507</v>
      </c>
      <c r="D574" s="1559"/>
      <c r="E574" s="1559"/>
    </row>
    <row r="575" spans="1:5" ht="15" customHeight="1">
      <c r="A575" s="1553" t="s">
        <v>3508</v>
      </c>
      <c r="B575" s="1558" t="s">
        <v>3509</v>
      </c>
      <c r="D575" s="1559"/>
      <c r="E575" s="1559"/>
    </row>
    <row r="576" spans="1:5" ht="15" customHeight="1">
      <c r="A576" s="1553" t="s">
        <v>3510</v>
      </c>
      <c r="B576" s="1561" t="s">
        <v>3511</v>
      </c>
      <c r="D576" s="1559"/>
      <c r="E576" s="1559"/>
    </row>
    <row r="577" spans="1:6" ht="15" customHeight="1">
      <c r="A577" s="1553" t="s">
        <v>3512</v>
      </c>
      <c r="B577" s="1560" t="s">
        <v>3513</v>
      </c>
      <c r="D577" s="1559"/>
      <c r="E577" s="1559"/>
    </row>
    <row r="578" spans="1:6" ht="15" customHeight="1">
      <c r="A578" s="1553" t="s">
        <v>3514</v>
      </c>
      <c r="B578" s="1576" t="s">
        <v>3515</v>
      </c>
      <c r="D578" s="1559"/>
      <c r="E578" s="1559"/>
    </row>
    <row r="579" spans="1:6" ht="15" customHeight="1">
      <c r="A579" s="1553" t="s">
        <v>3516</v>
      </c>
      <c r="B579" s="1558" t="s">
        <v>3517</v>
      </c>
      <c r="D579" s="1559"/>
      <c r="E579" s="1559"/>
    </row>
    <row r="580" spans="1:6" ht="15" customHeight="1">
      <c r="A580" s="1553" t="s">
        <v>3518</v>
      </c>
      <c r="B580" s="1560" t="s">
        <v>3519</v>
      </c>
      <c r="D580" s="1559"/>
      <c r="E580" s="1559"/>
    </row>
    <row r="581" spans="1:6" ht="15" customHeight="1">
      <c r="A581" s="1553" t="s">
        <v>3520</v>
      </c>
      <c r="B581" s="1560" t="s">
        <v>3521</v>
      </c>
      <c r="D581" s="1559"/>
      <c r="E581" s="1559"/>
    </row>
    <row r="582" spans="1:6" ht="15" customHeight="1">
      <c r="A582" s="1553" t="s">
        <v>3522</v>
      </c>
      <c r="B582" s="1561" t="s">
        <v>3523</v>
      </c>
      <c r="D582" s="1559"/>
      <c r="E582" s="1559"/>
    </row>
    <row r="583" spans="1:6" ht="15" customHeight="1">
      <c r="A583" s="1553" t="s">
        <v>2590</v>
      </c>
      <c r="B583" s="1564" t="s">
        <v>2591</v>
      </c>
      <c r="D583" s="1559"/>
      <c r="E583" s="1559"/>
    </row>
    <row r="584" spans="1:6" ht="15" customHeight="1">
      <c r="A584" s="1553" t="s">
        <v>2592</v>
      </c>
      <c r="B584" s="1560" t="s">
        <v>2593</v>
      </c>
      <c r="D584" s="1559"/>
      <c r="F584" s="1559"/>
    </row>
    <row r="585" spans="1:6" ht="15" customHeight="1">
      <c r="A585" s="1553" t="s">
        <v>3524</v>
      </c>
      <c r="B585" s="1569" t="s">
        <v>3525</v>
      </c>
      <c r="D585" s="1559"/>
      <c r="E585" s="1559"/>
    </row>
    <row r="586" spans="1:6" ht="15" customHeight="1">
      <c r="A586" s="1553" t="s">
        <v>3526</v>
      </c>
      <c r="B586" s="1569" t="s">
        <v>3527</v>
      </c>
      <c r="D586" s="1559"/>
      <c r="E586" s="1559"/>
    </row>
    <row r="587" spans="1:6" ht="15" customHeight="1">
      <c r="A587" s="1553" t="s">
        <v>3528</v>
      </c>
      <c r="B587" s="1564" t="s">
        <v>3529</v>
      </c>
      <c r="D587" s="1559"/>
      <c r="E587" s="1559"/>
    </row>
    <row r="588" spans="1:6" ht="15" customHeight="1">
      <c r="A588" s="1553" t="s">
        <v>3530</v>
      </c>
      <c r="B588" s="1564" t="s">
        <v>3531</v>
      </c>
      <c r="D588" s="1559"/>
      <c r="E588" s="1559"/>
    </row>
    <row r="589" spans="1:6" ht="15" customHeight="1">
      <c r="A589" s="1553" t="s">
        <v>3532</v>
      </c>
      <c r="B589" s="1564" t="s">
        <v>3533</v>
      </c>
      <c r="D589" s="1559"/>
      <c r="E589" s="1559"/>
    </row>
    <row r="590" spans="1:6" ht="15" customHeight="1">
      <c r="A590" s="1553" t="s">
        <v>3534</v>
      </c>
      <c r="B590" s="1564" t="s">
        <v>3535</v>
      </c>
      <c r="D590" s="1559"/>
      <c r="E590" s="1559"/>
    </row>
    <row r="591" spans="1:6" ht="15" customHeight="1">
      <c r="A591" s="1553" t="s">
        <v>3536</v>
      </c>
      <c r="B591" s="1564" t="s">
        <v>3537</v>
      </c>
      <c r="D591" s="1559"/>
      <c r="E591" s="1559"/>
    </row>
    <row r="592" spans="1:6" ht="15" customHeight="1">
      <c r="A592" s="1553" t="s">
        <v>3062</v>
      </c>
      <c r="B592" s="1560" t="s">
        <v>3063</v>
      </c>
    </row>
    <row r="593" spans="1:5" ht="15" customHeight="1">
      <c r="A593" s="1553" t="s">
        <v>6551</v>
      </c>
      <c r="B593" s="1563" t="s">
        <v>6552</v>
      </c>
    </row>
    <row r="594" spans="1:5" ht="15" customHeight="1">
      <c r="A594" s="1553" t="s">
        <v>3538</v>
      </c>
      <c r="B594" s="1564" t="s">
        <v>3539</v>
      </c>
      <c r="D594" s="1559"/>
      <c r="E594" s="1559"/>
    </row>
    <row r="595" spans="1:5" ht="15" customHeight="1">
      <c r="A595" s="1553" t="s">
        <v>3540</v>
      </c>
      <c r="B595" s="1560" t="s">
        <v>3541</v>
      </c>
      <c r="D595" s="1559"/>
      <c r="E595" s="1559"/>
    </row>
    <row r="596" spans="1:5" ht="15" customHeight="1">
      <c r="A596" s="1553" t="s">
        <v>3542</v>
      </c>
      <c r="B596" s="1560" t="s">
        <v>3543</v>
      </c>
      <c r="D596" s="1559"/>
      <c r="E596" s="1559"/>
    </row>
    <row r="597" spans="1:5" ht="15" customHeight="1">
      <c r="A597" s="1553" t="s">
        <v>3544</v>
      </c>
      <c r="B597" s="1560" t="s">
        <v>3545</v>
      </c>
      <c r="D597" s="1559"/>
      <c r="E597" s="1559"/>
    </row>
    <row r="598" spans="1:5" ht="15" customHeight="1">
      <c r="A598" s="1553" t="s">
        <v>3546</v>
      </c>
      <c r="B598" s="1560" t="s">
        <v>3547</v>
      </c>
      <c r="D598" s="1559"/>
      <c r="E598" s="1559"/>
    </row>
    <row r="599" spans="1:5" ht="15" customHeight="1">
      <c r="A599" s="1553" t="s">
        <v>3548</v>
      </c>
      <c r="B599" s="1560" t="s">
        <v>3549</v>
      </c>
      <c r="D599" s="1559"/>
      <c r="E599" s="1559"/>
    </row>
    <row r="600" spans="1:5" ht="15" customHeight="1">
      <c r="A600" s="1553" t="s">
        <v>6553</v>
      </c>
      <c r="B600" s="1563" t="s">
        <v>6554</v>
      </c>
    </row>
    <row r="601" spans="1:5" ht="15" customHeight="1">
      <c r="A601" s="1553" t="s">
        <v>3550</v>
      </c>
      <c r="B601" s="1560" t="s">
        <v>3551</v>
      </c>
      <c r="D601" s="1559"/>
      <c r="E601" s="1559"/>
    </row>
    <row r="602" spans="1:5" ht="15" customHeight="1">
      <c r="A602" s="1553" t="s">
        <v>3552</v>
      </c>
      <c r="B602" s="1560" t="s">
        <v>3553</v>
      </c>
      <c r="D602" s="1559"/>
      <c r="E602" s="1559"/>
    </row>
    <row r="603" spans="1:5" ht="15" customHeight="1">
      <c r="A603" s="1553" t="s">
        <v>3554</v>
      </c>
      <c r="B603" s="1560" t="s">
        <v>3555</v>
      </c>
      <c r="D603" s="1559"/>
      <c r="E603" s="1559"/>
    </row>
    <row r="604" spans="1:5" ht="15" customHeight="1">
      <c r="A604" s="1553" t="s">
        <v>3556</v>
      </c>
      <c r="B604" s="1560" t="s">
        <v>3557</v>
      </c>
      <c r="D604" s="1559"/>
      <c r="E604" s="1559"/>
    </row>
    <row r="605" spans="1:5" ht="15" customHeight="1">
      <c r="A605" s="1553" t="s">
        <v>3558</v>
      </c>
      <c r="B605" s="1560" t="s">
        <v>3559</v>
      </c>
      <c r="D605" s="1559"/>
      <c r="E605" s="1559"/>
    </row>
    <row r="606" spans="1:5" ht="15" customHeight="1">
      <c r="A606" s="1553" t="s">
        <v>3560</v>
      </c>
      <c r="B606" s="1560" t="s">
        <v>3561</v>
      </c>
      <c r="D606" s="1559"/>
      <c r="E606" s="1559"/>
    </row>
    <row r="607" spans="1:5" ht="15" customHeight="1">
      <c r="A607" s="1553" t="s">
        <v>3562</v>
      </c>
      <c r="B607" s="1560" t="s">
        <v>3563</v>
      </c>
      <c r="D607" s="1559"/>
      <c r="E607" s="1559"/>
    </row>
    <row r="608" spans="1:5" ht="15" customHeight="1">
      <c r="A608" s="1553" t="s">
        <v>3564</v>
      </c>
      <c r="B608" s="1560" t="s">
        <v>3565</v>
      </c>
      <c r="D608" s="1559"/>
      <c r="E608" s="1559"/>
    </row>
    <row r="609" spans="1:5" ht="15" customHeight="1">
      <c r="A609" s="1553" t="s">
        <v>3566</v>
      </c>
      <c r="B609" s="1560" t="s">
        <v>3567</v>
      </c>
      <c r="D609" s="1559"/>
      <c r="E609" s="1559"/>
    </row>
    <row r="610" spans="1:5" ht="15" customHeight="1">
      <c r="A610" s="1553" t="s">
        <v>3568</v>
      </c>
      <c r="B610" s="1560" t="s">
        <v>3569</v>
      </c>
      <c r="D610" s="1559"/>
      <c r="E610" s="1559"/>
    </row>
    <row r="611" spans="1:5" ht="15" customHeight="1">
      <c r="A611" s="1553" t="s">
        <v>3570</v>
      </c>
      <c r="B611" s="1582" t="s">
        <v>3571</v>
      </c>
      <c r="D611" s="1559"/>
      <c r="E611" s="1559"/>
    </row>
    <row r="612" spans="1:5" ht="15" customHeight="1">
      <c r="A612" s="1553" t="s">
        <v>6555</v>
      </c>
      <c r="B612" s="1563" t="s">
        <v>6556</v>
      </c>
    </row>
    <row r="613" spans="1:5" ht="15" customHeight="1">
      <c r="A613" s="1553" t="s">
        <v>6557</v>
      </c>
      <c r="B613" s="1563" t="s">
        <v>6558</v>
      </c>
    </row>
    <row r="614" spans="1:5" ht="15" customHeight="1">
      <c r="A614" s="1553" t="s">
        <v>6559</v>
      </c>
      <c r="B614" s="1563" t="s">
        <v>6560</v>
      </c>
    </row>
    <row r="615" spans="1:5" ht="15" customHeight="1">
      <c r="A615" s="1553" t="s">
        <v>6561</v>
      </c>
      <c r="B615" s="1563" t="s">
        <v>6562</v>
      </c>
    </row>
    <row r="616" spans="1:5" ht="15" customHeight="1">
      <c r="A616" s="1553" t="s">
        <v>6563</v>
      </c>
      <c r="B616" s="1563" t="s">
        <v>6564</v>
      </c>
    </row>
    <row r="617" spans="1:5" ht="15" customHeight="1">
      <c r="A617" s="1553" t="s">
        <v>3572</v>
      </c>
      <c r="B617" s="1560" t="s">
        <v>3573</v>
      </c>
      <c r="D617" s="1559"/>
      <c r="E617" s="1559"/>
    </row>
    <row r="618" spans="1:5" ht="15" customHeight="1">
      <c r="A618" s="1553" t="s">
        <v>6566</v>
      </c>
      <c r="B618" s="1563" t="s">
        <v>6567</v>
      </c>
    </row>
    <row r="619" spans="1:5" ht="15" customHeight="1">
      <c r="A619" s="1553" t="s">
        <v>3574</v>
      </c>
      <c r="B619" s="1560" t="s">
        <v>3575</v>
      </c>
      <c r="D619" s="1559"/>
      <c r="E619" s="1559"/>
    </row>
    <row r="620" spans="1:5" ht="15" customHeight="1">
      <c r="A620" s="1553" t="s">
        <v>6568</v>
      </c>
      <c r="B620" s="1563" t="s">
        <v>6569</v>
      </c>
    </row>
    <row r="621" spans="1:5" ht="15" customHeight="1">
      <c r="A621" s="1553" t="s">
        <v>6570</v>
      </c>
      <c r="B621" s="1563" t="s">
        <v>6571</v>
      </c>
    </row>
    <row r="622" spans="1:5" ht="15" customHeight="1">
      <c r="A622" s="1553" t="s">
        <v>6572</v>
      </c>
      <c r="B622" s="1563" t="s">
        <v>6573</v>
      </c>
    </row>
    <row r="623" spans="1:5" ht="15" customHeight="1">
      <c r="A623" s="1553" t="s">
        <v>6574</v>
      </c>
      <c r="B623" s="1563" t="s">
        <v>6575</v>
      </c>
    </row>
    <row r="624" spans="1:5" ht="15" customHeight="1">
      <c r="A624" s="1553" t="s">
        <v>3576</v>
      </c>
      <c r="B624" s="1560" t="s">
        <v>3577</v>
      </c>
      <c r="D624" s="1559"/>
      <c r="E624" s="1559"/>
    </row>
    <row r="625" spans="1:5" ht="15" customHeight="1">
      <c r="A625" s="1553" t="s">
        <v>2594</v>
      </c>
      <c r="B625" s="1560" t="s">
        <v>2595</v>
      </c>
      <c r="E625" s="1559"/>
    </row>
    <row r="626" spans="1:5" ht="15" customHeight="1">
      <c r="A626" s="1553" t="s">
        <v>6576</v>
      </c>
      <c r="B626" s="1563" t="s">
        <v>6577</v>
      </c>
    </row>
    <row r="627" spans="1:5" ht="15" customHeight="1">
      <c r="A627" s="1553" t="s">
        <v>3578</v>
      </c>
      <c r="B627" s="1560" t="s">
        <v>3579</v>
      </c>
      <c r="D627" s="1559"/>
      <c r="E627" s="1559"/>
    </row>
    <row r="628" spans="1:5" ht="15" customHeight="1">
      <c r="A628" s="1553" t="s">
        <v>6578</v>
      </c>
      <c r="B628" s="1563" t="s">
        <v>6579</v>
      </c>
    </row>
    <row r="629" spans="1:5" ht="15" customHeight="1">
      <c r="A629" s="1553" t="s">
        <v>6580</v>
      </c>
      <c r="B629" s="1563" t="s">
        <v>6581</v>
      </c>
    </row>
    <row r="630" spans="1:5" ht="15" customHeight="1">
      <c r="A630" s="1553" t="s">
        <v>3064</v>
      </c>
      <c r="B630" s="1560" t="s">
        <v>3065</v>
      </c>
    </row>
    <row r="631" spans="1:5" ht="15" customHeight="1">
      <c r="A631" s="1553" t="s">
        <v>3066</v>
      </c>
      <c r="B631" s="1560" t="s">
        <v>3067</v>
      </c>
    </row>
    <row r="632" spans="1:5" ht="15" customHeight="1">
      <c r="A632" s="1553" t="s">
        <v>3068</v>
      </c>
      <c r="B632" s="1560" t="s">
        <v>3069</v>
      </c>
    </row>
    <row r="633" spans="1:5" ht="15" customHeight="1">
      <c r="A633" s="1553" t="s">
        <v>3070</v>
      </c>
      <c r="B633" s="1560" t="s">
        <v>3071</v>
      </c>
    </row>
    <row r="634" spans="1:5" ht="15" customHeight="1">
      <c r="A634" s="1553" t="s">
        <v>3580</v>
      </c>
      <c r="B634" s="1560" t="s">
        <v>3581</v>
      </c>
      <c r="D634" s="1559"/>
      <c r="E634" s="1559"/>
    </row>
    <row r="635" spans="1:5" ht="15" customHeight="1">
      <c r="A635" s="1553" t="s">
        <v>3582</v>
      </c>
      <c r="B635" s="1560" t="s">
        <v>3583</v>
      </c>
      <c r="D635" s="1559"/>
      <c r="E635" s="1559"/>
    </row>
    <row r="636" spans="1:5" ht="15" customHeight="1">
      <c r="A636" s="1553" t="s">
        <v>3584</v>
      </c>
      <c r="B636" s="1560" t="s">
        <v>3585</v>
      </c>
      <c r="D636" s="1559"/>
      <c r="E636" s="1559"/>
    </row>
    <row r="637" spans="1:5" ht="15" customHeight="1">
      <c r="A637" s="1553" t="s">
        <v>3586</v>
      </c>
      <c r="B637" s="1560" t="s">
        <v>3587</v>
      </c>
      <c r="D637" s="1559"/>
      <c r="E637" s="1559"/>
    </row>
    <row r="638" spans="1:5" ht="15" customHeight="1">
      <c r="A638" s="1553" t="s">
        <v>3588</v>
      </c>
      <c r="B638" s="1560" t="s">
        <v>3589</v>
      </c>
      <c r="D638" s="1559"/>
      <c r="E638" s="1559"/>
    </row>
    <row r="639" spans="1:5" ht="15" customHeight="1">
      <c r="A639" s="1553" t="s">
        <v>3590</v>
      </c>
      <c r="B639" s="1560" t="s">
        <v>3591</v>
      </c>
      <c r="D639" s="1559"/>
      <c r="E639" s="1559"/>
    </row>
    <row r="640" spans="1:5" ht="15" customHeight="1">
      <c r="A640" s="1553" t="s">
        <v>3592</v>
      </c>
      <c r="B640" s="1560" t="s">
        <v>3593</v>
      </c>
      <c r="D640" s="1559"/>
      <c r="E640" s="1559"/>
    </row>
    <row r="641" spans="1:5" ht="15" customHeight="1">
      <c r="A641" s="1553" t="s">
        <v>3594</v>
      </c>
      <c r="B641" s="1560" t="s">
        <v>3595</v>
      </c>
      <c r="D641" s="1559"/>
      <c r="E641" s="1559"/>
    </row>
    <row r="642" spans="1:5" ht="15" customHeight="1">
      <c r="A642" s="1553" t="s">
        <v>3596</v>
      </c>
      <c r="B642" s="1560" t="s">
        <v>3597</v>
      </c>
      <c r="D642" s="1559"/>
      <c r="E642" s="1559"/>
    </row>
    <row r="643" spans="1:5" ht="15" customHeight="1">
      <c r="A643" s="1553" t="s">
        <v>3598</v>
      </c>
      <c r="B643" s="1560" t="s">
        <v>3599</v>
      </c>
      <c r="D643" s="1559"/>
      <c r="E643" s="1559"/>
    </row>
    <row r="644" spans="1:5" ht="15" customHeight="1">
      <c r="A644" s="1553" t="s">
        <v>3600</v>
      </c>
      <c r="B644" s="1560" t="s">
        <v>3601</v>
      </c>
      <c r="D644" s="1559"/>
      <c r="E644" s="1559"/>
    </row>
    <row r="645" spans="1:5" ht="15" customHeight="1">
      <c r="A645" s="1553" t="s">
        <v>3602</v>
      </c>
      <c r="B645" s="1560" t="s">
        <v>3603</v>
      </c>
      <c r="D645" s="1559"/>
      <c r="E645" s="1559"/>
    </row>
    <row r="646" spans="1:5" ht="15" customHeight="1">
      <c r="A646" s="1553" t="s">
        <v>3604</v>
      </c>
      <c r="B646" s="1583" t="s">
        <v>3605</v>
      </c>
      <c r="D646" s="1559"/>
      <c r="E646" s="1559"/>
    </row>
    <row r="647" spans="1:5" ht="15" customHeight="1">
      <c r="A647" s="1553" t="s">
        <v>3606</v>
      </c>
      <c r="B647" s="1560" t="s">
        <v>3607</v>
      </c>
      <c r="D647" s="1559"/>
      <c r="E647" s="1559"/>
    </row>
    <row r="648" spans="1:5" ht="15" customHeight="1">
      <c r="A648" s="1553" t="s">
        <v>3608</v>
      </c>
      <c r="B648" s="1560" t="s">
        <v>3609</v>
      </c>
      <c r="D648" s="1559"/>
      <c r="E648" s="1559"/>
    </row>
    <row r="649" spans="1:5" ht="15" customHeight="1">
      <c r="A649" s="1553" t="s">
        <v>3610</v>
      </c>
      <c r="B649" s="1558" t="s">
        <v>3611</v>
      </c>
      <c r="D649" s="1559"/>
      <c r="E649" s="1559"/>
    </row>
    <row r="650" spans="1:5" ht="15" customHeight="1">
      <c r="A650" s="1553" t="s">
        <v>3612</v>
      </c>
      <c r="B650" s="1558" t="s">
        <v>3613</v>
      </c>
      <c r="D650" s="1559"/>
      <c r="E650" s="1559"/>
    </row>
    <row r="651" spans="1:5" ht="15" customHeight="1">
      <c r="A651" s="1553" t="s">
        <v>3614</v>
      </c>
      <c r="B651" s="1560" t="s">
        <v>3615</v>
      </c>
      <c r="D651" s="1559"/>
      <c r="E651" s="1559"/>
    </row>
    <row r="652" spans="1:5" ht="15" customHeight="1">
      <c r="A652" s="1553" t="s">
        <v>7255</v>
      </c>
      <c r="B652" s="1560" t="s">
        <v>7256</v>
      </c>
      <c r="D652" s="1559"/>
      <c r="E652" s="1559"/>
    </row>
    <row r="653" spans="1:5" ht="15" customHeight="1">
      <c r="A653" s="1553" t="s">
        <v>3616</v>
      </c>
      <c r="B653" s="1560" t="s">
        <v>3617</v>
      </c>
      <c r="D653" s="1559"/>
      <c r="E653" s="1559"/>
    </row>
    <row r="654" spans="1:5" ht="15" customHeight="1">
      <c r="A654" s="1553" t="s">
        <v>3618</v>
      </c>
      <c r="B654" s="1560" t="s">
        <v>3619</v>
      </c>
      <c r="D654" s="1559"/>
      <c r="E654" s="1559"/>
    </row>
    <row r="655" spans="1:5" ht="15" customHeight="1">
      <c r="A655" s="1553" t="s">
        <v>3620</v>
      </c>
      <c r="B655" s="1560" t="s">
        <v>3621</v>
      </c>
      <c r="D655" s="1559"/>
      <c r="E655" s="1559"/>
    </row>
    <row r="656" spans="1:5" ht="15" customHeight="1">
      <c r="A656" s="1553" t="s">
        <v>3622</v>
      </c>
      <c r="B656" s="1560" t="s">
        <v>3623</v>
      </c>
      <c r="D656" s="1559"/>
      <c r="E656" s="1559"/>
    </row>
    <row r="657" spans="1:5" ht="15" customHeight="1">
      <c r="A657" s="1553" t="s">
        <v>3624</v>
      </c>
      <c r="B657" s="1560" t="s">
        <v>3625</v>
      </c>
      <c r="D657" s="1559"/>
      <c r="E657" s="1559"/>
    </row>
    <row r="658" spans="1:5" ht="15" customHeight="1">
      <c r="A658" s="1553" t="s">
        <v>3626</v>
      </c>
      <c r="B658" s="1558" t="s">
        <v>3627</v>
      </c>
      <c r="D658" s="1559"/>
      <c r="E658" s="1559"/>
    </row>
    <row r="659" spans="1:5" ht="15" customHeight="1">
      <c r="A659" s="1553" t="s">
        <v>3628</v>
      </c>
      <c r="B659" s="1560" t="s">
        <v>3629</v>
      </c>
      <c r="D659" s="1559"/>
      <c r="E659" s="1559"/>
    </row>
    <row r="660" spans="1:5" ht="15" customHeight="1">
      <c r="A660" s="1553" t="s">
        <v>3630</v>
      </c>
      <c r="B660" s="1560" t="s">
        <v>3631</v>
      </c>
      <c r="D660" s="1559"/>
      <c r="E660" s="1559"/>
    </row>
    <row r="661" spans="1:5" ht="15" customHeight="1">
      <c r="A661" s="1553" t="s">
        <v>3632</v>
      </c>
      <c r="B661" s="1560" t="s">
        <v>3633</v>
      </c>
      <c r="D661" s="1559"/>
      <c r="E661" s="1559"/>
    </row>
    <row r="662" spans="1:5" ht="15" customHeight="1">
      <c r="A662" s="1553" t="s">
        <v>7257</v>
      </c>
      <c r="B662" s="1560" t="s">
        <v>3635</v>
      </c>
      <c r="D662" s="1559"/>
      <c r="E662" s="1559"/>
    </row>
    <row r="663" spans="1:5" ht="15" customHeight="1">
      <c r="A663" s="1553" t="s">
        <v>3634</v>
      </c>
      <c r="B663" s="1560" t="s">
        <v>3635</v>
      </c>
      <c r="D663" s="1559"/>
      <c r="E663" s="1559"/>
    </row>
    <row r="664" spans="1:5" ht="15" customHeight="1">
      <c r="A664" s="1553" t="s">
        <v>3636</v>
      </c>
      <c r="B664" s="1560" t="s">
        <v>3637</v>
      </c>
      <c r="D664" s="1559"/>
      <c r="E664" s="1559"/>
    </row>
    <row r="665" spans="1:5" ht="15" customHeight="1">
      <c r="A665" s="1553" t="s">
        <v>3638</v>
      </c>
      <c r="B665" s="1560" t="s">
        <v>3639</v>
      </c>
      <c r="D665" s="1559"/>
      <c r="E665" s="1559"/>
    </row>
    <row r="666" spans="1:5" ht="15" customHeight="1">
      <c r="A666" s="1553" t="s">
        <v>3640</v>
      </c>
      <c r="B666" s="1560" t="s">
        <v>3641</v>
      </c>
      <c r="D666" s="1559"/>
      <c r="E666" s="1559"/>
    </row>
    <row r="667" spans="1:5" ht="15" customHeight="1">
      <c r="A667" s="1553" t="s">
        <v>3642</v>
      </c>
      <c r="B667" s="1558" t="s">
        <v>3643</v>
      </c>
      <c r="D667" s="1559"/>
      <c r="E667" s="1559"/>
    </row>
    <row r="668" spans="1:5" ht="15" customHeight="1">
      <c r="A668" s="1553" t="s">
        <v>3644</v>
      </c>
      <c r="B668" s="1560" t="s">
        <v>3645</v>
      </c>
      <c r="D668" s="1559"/>
      <c r="E668" s="1559"/>
    </row>
    <row r="669" spans="1:5" ht="15" customHeight="1">
      <c r="A669" s="1553" t="s">
        <v>3646</v>
      </c>
      <c r="B669" s="1560" t="s">
        <v>3647</v>
      </c>
      <c r="D669" s="1559"/>
      <c r="E669" s="1559"/>
    </row>
    <row r="670" spans="1:5" ht="15" customHeight="1">
      <c r="A670" s="1553" t="s">
        <v>3648</v>
      </c>
      <c r="B670" s="1563" t="s">
        <v>3649</v>
      </c>
      <c r="D670" s="1559"/>
      <c r="E670" s="1559"/>
    </row>
    <row r="671" spans="1:5" ht="15" customHeight="1">
      <c r="A671" s="1553" t="s">
        <v>3650</v>
      </c>
      <c r="B671" s="1560" t="s">
        <v>3651</v>
      </c>
      <c r="D671" s="1559"/>
      <c r="E671" s="1559"/>
    </row>
    <row r="672" spans="1:5" ht="15" customHeight="1">
      <c r="A672" s="1553" t="s">
        <v>3652</v>
      </c>
      <c r="B672" s="1560" t="s">
        <v>3653</v>
      </c>
      <c r="D672" s="1559"/>
      <c r="E672" s="1559"/>
    </row>
    <row r="673" spans="1:5" ht="15" customHeight="1">
      <c r="A673" s="1553" t="s">
        <v>3654</v>
      </c>
      <c r="B673" s="1564" t="s">
        <v>3655</v>
      </c>
      <c r="D673" s="1559"/>
      <c r="E673" s="1559"/>
    </row>
    <row r="674" spans="1:5" ht="15" customHeight="1">
      <c r="A674" s="1553" t="s">
        <v>3656</v>
      </c>
      <c r="B674" s="1564" t="s">
        <v>3657</v>
      </c>
      <c r="D674" s="1559"/>
      <c r="E674" s="1559"/>
    </row>
    <row r="675" spans="1:5" ht="15" customHeight="1">
      <c r="A675" s="1553" t="s">
        <v>3658</v>
      </c>
      <c r="B675" s="1564" t="s">
        <v>3659</v>
      </c>
      <c r="D675" s="1559"/>
      <c r="E675" s="1559"/>
    </row>
    <row r="676" spans="1:5" ht="15" customHeight="1">
      <c r="A676" s="1553" t="s">
        <v>3660</v>
      </c>
      <c r="B676" s="1564" t="s">
        <v>3661</v>
      </c>
      <c r="D676" s="1559"/>
      <c r="E676" s="1559"/>
    </row>
    <row r="677" spans="1:5" ht="15" customHeight="1">
      <c r="A677" s="1553" t="s">
        <v>3662</v>
      </c>
      <c r="B677" s="1564" t="s">
        <v>3663</v>
      </c>
      <c r="D677" s="1559"/>
      <c r="E677" s="1559"/>
    </row>
    <row r="678" spans="1:5" ht="15" customHeight="1">
      <c r="A678" s="1553" t="s">
        <v>3664</v>
      </c>
      <c r="B678" s="1564" t="s">
        <v>3665</v>
      </c>
      <c r="D678" s="1559"/>
      <c r="E678" s="1559"/>
    </row>
    <row r="679" spans="1:5" ht="15" customHeight="1">
      <c r="A679" s="1553" t="s">
        <v>3666</v>
      </c>
      <c r="B679" s="1569" t="s">
        <v>3667</v>
      </c>
      <c r="D679" s="1559"/>
      <c r="E679" s="1559"/>
    </row>
    <row r="680" spans="1:5" ht="15" customHeight="1">
      <c r="A680" s="1553" t="s">
        <v>3668</v>
      </c>
      <c r="B680" s="1575" t="s">
        <v>3669</v>
      </c>
      <c r="D680" s="1559"/>
      <c r="E680" s="1559"/>
    </row>
    <row r="681" spans="1:5" ht="15" customHeight="1">
      <c r="A681" s="1553" t="s">
        <v>3670</v>
      </c>
      <c r="B681" s="1575" t="s">
        <v>3671</v>
      </c>
      <c r="D681" s="1559"/>
      <c r="E681" s="1559"/>
    </row>
    <row r="682" spans="1:5" ht="15" customHeight="1">
      <c r="A682" s="1553" t="s">
        <v>3672</v>
      </c>
      <c r="B682" s="1564" t="s">
        <v>3673</v>
      </c>
      <c r="D682" s="1559"/>
      <c r="E682" s="1559"/>
    </row>
    <row r="683" spans="1:5" ht="15" customHeight="1">
      <c r="A683" s="1553" t="s">
        <v>5183</v>
      </c>
      <c r="B683" s="1566" t="s">
        <v>5184</v>
      </c>
    </row>
    <row r="684" spans="1:5" ht="15" customHeight="1">
      <c r="A684" s="1553" t="s">
        <v>3674</v>
      </c>
      <c r="B684" s="1575" t="s">
        <v>3675</v>
      </c>
      <c r="D684" s="1559"/>
      <c r="E684" s="1559"/>
    </row>
    <row r="685" spans="1:5" ht="15" customHeight="1">
      <c r="A685" s="1553" t="s">
        <v>3676</v>
      </c>
      <c r="B685" s="1564" t="s">
        <v>3677</v>
      </c>
      <c r="D685" s="1559"/>
      <c r="E685" s="1559"/>
    </row>
    <row r="686" spans="1:5" ht="15" customHeight="1">
      <c r="A686" s="1553" t="s">
        <v>3678</v>
      </c>
      <c r="B686" s="1569" t="s">
        <v>3679</v>
      </c>
      <c r="D686" s="1559"/>
      <c r="E686" s="1559"/>
    </row>
    <row r="687" spans="1:5" ht="15" customHeight="1">
      <c r="A687" s="1553" t="s">
        <v>3680</v>
      </c>
      <c r="B687" s="1564" t="s">
        <v>3681</v>
      </c>
      <c r="D687" s="1559"/>
      <c r="E687" s="1559"/>
    </row>
    <row r="688" spans="1:5" ht="15" customHeight="1">
      <c r="A688" s="1553" t="s">
        <v>3682</v>
      </c>
      <c r="B688" s="1560" t="s">
        <v>3683</v>
      </c>
      <c r="D688" s="1559"/>
      <c r="E688" s="1559"/>
    </row>
    <row r="689" spans="1:5" ht="15" customHeight="1">
      <c r="A689" s="1553" t="s">
        <v>3684</v>
      </c>
      <c r="B689" s="1560" t="s">
        <v>3685</v>
      </c>
      <c r="D689" s="1559"/>
      <c r="E689" s="1559"/>
    </row>
    <row r="690" spans="1:5" ht="15" customHeight="1">
      <c r="A690" s="1553" t="s">
        <v>3686</v>
      </c>
      <c r="B690" s="1560" t="s">
        <v>3687</v>
      </c>
      <c r="D690" s="1559"/>
      <c r="E690" s="1559"/>
    </row>
    <row r="691" spans="1:5" ht="15" customHeight="1">
      <c r="A691" s="1553" t="s">
        <v>3688</v>
      </c>
      <c r="B691" s="1560" t="s">
        <v>3689</v>
      </c>
      <c r="D691" s="1559"/>
      <c r="E691" s="1559"/>
    </row>
    <row r="692" spans="1:5" ht="15" customHeight="1">
      <c r="A692" s="1553" t="s">
        <v>3690</v>
      </c>
      <c r="B692" s="1560" t="s">
        <v>3691</v>
      </c>
      <c r="D692" s="1559"/>
      <c r="E692" s="1559"/>
    </row>
    <row r="693" spans="1:5" ht="15" customHeight="1">
      <c r="A693" s="1553" t="s">
        <v>3692</v>
      </c>
      <c r="B693" s="1560" t="s">
        <v>3693</v>
      </c>
      <c r="D693" s="1559"/>
      <c r="E693" s="1559"/>
    </row>
    <row r="694" spans="1:5" ht="15" customHeight="1">
      <c r="A694" s="1553" t="s">
        <v>3694</v>
      </c>
      <c r="B694" s="1560" t="s">
        <v>3695</v>
      </c>
      <c r="D694" s="1559"/>
      <c r="E694" s="1559"/>
    </row>
    <row r="695" spans="1:5" ht="15" customHeight="1">
      <c r="A695" s="1553" t="s">
        <v>3696</v>
      </c>
      <c r="B695" s="1560" t="s">
        <v>3697</v>
      </c>
      <c r="D695" s="1559"/>
      <c r="E695" s="1559"/>
    </row>
    <row r="696" spans="1:5" ht="15" customHeight="1">
      <c r="A696" s="1553" t="s">
        <v>3698</v>
      </c>
      <c r="B696" s="1560" t="s">
        <v>3699</v>
      </c>
      <c r="D696" s="1559"/>
      <c r="E696" s="1559"/>
    </row>
    <row r="697" spans="1:5" ht="15" customHeight="1">
      <c r="A697" s="1553" t="s">
        <v>3700</v>
      </c>
      <c r="B697" s="1560" t="s">
        <v>3701</v>
      </c>
      <c r="D697" s="1559"/>
      <c r="E697" s="1559"/>
    </row>
    <row r="698" spans="1:5" ht="15" customHeight="1">
      <c r="A698" s="1553" t="s">
        <v>3702</v>
      </c>
      <c r="B698" s="1560" t="s">
        <v>3703</v>
      </c>
      <c r="D698" s="1559"/>
      <c r="E698" s="1559"/>
    </row>
    <row r="699" spans="1:5" ht="15" customHeight="1">
      <c r="A699" s="1553" t="s">
        <v>3704</v>
      </c>
      <c r="B699" s="1560" t="s">
        <v>3705</v>
      </c>
      <c r="D699" s="1559"/>
      <c r="E699" s="1559"/>
    </row>
    <row r="700" spans="1:5" ht="15" customHeight="1">
      <c r="A700" s="1553" t="s">
        <v>3706</v>
      </c>
      <c r="B700" s="1558" t="s">
        <v>3707</v>
      </c>
      <c r="D700" s="1559"/>
      <c r="E700" s="1559"/>
    </row>
    <row r="701" spans="1:5" ht="15" customHeight="1">
      <c r="A701" s="1553" t="s">
        <v>3708</v>
      </c>
      <c r="B701" s="1560" t="s">
        <v>3709</v>
      </c>
      <c r="D701" s="1559"/>
      <c r="E701" s="1559"/>
    </row>
    <row r="702" spans="1:5" ht="15" customHeight="1">
      <c r="A702" s="1553" t="s">
        <v>3710</v>
      </c>
      <c r="B702" s="1560" t="s">
        <v>3711</v>
      </c>
      <c r="D702" s="1559"/>
      <c r="E702" s="1559"/>
    </row>
    <row r="703" spans="1:5" ht="15" customHeight="1">
      <c r="A703" s="1553" t="s">
        <v>3712</v>
      </c>
      <c r="B703" s="1564" t="s">
        <v>3713</v>
      </c>
      <c r="D703" s="1559"/>
      <c r="E703" s="1559"/>
    </row>
    <row r="704" spans="1:5" ht="15" customHeight="1">
      <c r="A704" s="1553" t="s">
        <v>3714</v>
      </c>
      <c r="B704" s="1560" t="s">
        <v>3715</v>
      </c>
      <c r="D704" s="1559"/>
      <c r="E704" s="1559"/>
    </row>
    <row r="705" spans="1:5" ht="15" customHeight="1">
      <c r="A705" s="1553" t="s">
        <v>4323</v>
      </c>
      <c r="B705" s="1558" t="s">
        <v>4324</v>
      </c>
    </row>
    <row r="706" spans="1:5" ht="15" customHeight="1">
      <c r="A706" s="1553" t="s">
        <v>3716</v>
      </c>
      <c r="B706" s="1560" t="s">
        <v>3717</v>
      </c>
      <c r="D706" s="1559"/>
      <c r="E706" s="1559"/>
    </row>
    <row r="707" spans="1:5" ht="15" customHeight="1">
      <c r="A707" s="1553" t="s">
        <v>3718</v>
      </c>
      <c r="B707" s="1560" t="s">
        <v>3719</v>
      </c>
      <c r="D707" s="1559"/>
      <c r="E707" s="1559"/>
    </row>
    <row r="708" spans="1:5" ht="15" customHeight="1">
      <c r="A708" s="1553" t="s">
        <v>3720</v>
      </c>
      <c r="B708" s="1560" t="s">
        <v>3721</v>
      </c>
      <c r="D708" s="1559"/>
      <c r="E708" s="1559"/>
    </row>
    <row r="709" spans="1:5" ht="15" customHeight="1">
      <c r="A709" s="1553" t="s">
        <v>3722</v>
      </c>
      <c r="B709" s="1558" t="s">
        <v>3723</v>
      </c>
      <c r="D709" s="1559"/>
      <c r="E709" s="1559"/>
    </row>
    <row r="710" spans="1:5" ht="15" customHeight="1">
      <c r="A710" s="1553" t="s">
        <v>4327</v>
      </c>
      <c r="B710" s="1577" t="s">
        <v>4328</v>
      </c>
    </row>
    <row r="711" spans="1:5" ht="15" customHeight="1">
      <c r="A711" s="1553" t="s">
        <v>3726</v>
      </c>
      <c r="B711" s="1562" t="s">
        <v>3727</v>
      </c>
      <c r="D711" s="1559"/>
      <c r="E711" s="1559"/>
    </row>
    <row r="712" spans="1:5" ht="15" customHeight="1">
      <c r="A712" s="1553" t="s">
        <v>3728</v>
      </c>
      <c r="B712" s="1560" t="s">
        <v>3729</v>
      </c>
      <c r="D712" s="1559"/>
      <c r="E712" s="1559"/>
    </row>
    <row r="713" spans="1:5" ht="15" customHeight="1">
      <c r="A713" s="1553" t="s">
        <v>3730</v>
      </c>
      <c r="B713" s="1560" t="s">
        <v>3731</v>
      </c>
      <c r="D713" s="1559"/>
      <c r="E713" s="1559"/>
    </row>
    <row r="714" spans="1:5" ht="15" customHeight="1">
      <c r="A714" s="1553" t="s">
        <v>4331</v>
      </c>
      <c r="B714" s="1560" t="s">
        <v>4332</v>
      </c>
    </row>
    <row r="715" spans="1:5" ht="15" customHeight="1">
      <c r="A715" s="1553" t="s">
        <v>4333</v>
      </c>
      <c r="B715" s="1566" t="s">
        <v>4334</v>
      </c>
    </row>
    <row r="716" spans="1:5" ht="15" customHeight="1">
      <c r="A716" s="1553" t="s">
        <v>4335</v>
      </c>
      <c r="B716" s="1577" t="s">
        <v>4336</v>
      </c>
    </row>
    <row r="717" spans="1:5" ht="15" customHeight="1">
      <c r="A717" s="1553" t="s">
        <v>4337</v>
      </c>
      <c r="B717" s="1561" t="s">
        <v>4338</v>
      </c>
    </row>
    <row r="718" spans="1:5" ht="15" customHeight="1">
      <c r="A718" s="1553" t="s">
        <v>4339</v>
      </c>
      <c r="B718" s="1560" t="s">
        <v>4340</v>
      </c>
    </row>
    <row r="719" spans="1:5" ht="15" customHeight="1">
      <c r="A719" s="1553" t="s">
        <v>4341</v>
      </c>
      <c r="B719" s="1560" t="s">
        <v>4342</v>
      </c>
    </row>
    <row r="720" spans="1:5" ht="15" customHeight="1">
      <c r="A720" s="1553" t="s">
        <v>3732</v>
      </c>
      <c r="B720" s="1560" t="s">
        <v>3733</v>
      </c>
      <c r="D720" s="1559"/>
      <c r="E720" s="1559"/>
    </row>
    <row r="721" spans="1:5" ht="15" customHeight="1">
      <c r="A721" s="1553" t="s">
        <v>4344</v>
      </c>
      <c r="B721" s="1558" t="s">
        <v>4345</v>
      </c>
    </row>
    <row r="722" spans="1:5" ht="15" customHeight="1">
      <c r="A722" s="1553" t="s">
        <v>4346</v>
      </c>
      <c r="B722" s="1566" t="s">
        <v>4347</v>
      </c>
    </row>
    <row r="723" spans="1:5" ht="15" customHeight="1">
      <c r="A723" s="1553" t="s">
        <v>3734</v>
      </c>
      <c r="B723" s="1560" t="s">
        <v>3735</v>
      </c>
      <c r="D723" s="1559"/>
      <c r="E723" s="1559"/>
    </row>
    <row r="724" spans="1:5" ht="15" customHeight="1">
      <c r="A724" s="1553" t="s">
        <v>4349</v>
      </c>
      <c r="B724" s="1566" t="s">
        <v>4350</v>
      </c>
    </row>
    <row r="725" spans="1:5" ht="15" customHeight="1">
      <c r="A725" s="1553" t="s">
        <v>3083</v>
      </c>
      <c r="B725" s="1562" t="s">
        <v>3084</v>
      </c>
    </row>
    <row r="726" spans="1:5" ht="15" customHeight="1">
      <c r="A726" s="1553" t="s">
        <v>6582</v>
      </c>
      <c r="B726" s="1563" t="s">
        <v>3084</v>
      </c>
    </row>
    <row r="727" spans="1:5" ht="15" customHeight="1">
      <c r="A727" s="1553" t="s">
        <v>3736</v>
      </c>
      <c r="B727" s="1560" t="s">
        <v>3737</v>
      </c>
      <c r="D727" s="1559"/>
      <c r="E727" s="1559"/>
    </row>
    <row r="728" spans="1:5" ht="15" customHeight="1">
      <c r="A728" s="1553" t="s">
        <v>3738</v>
      </c>
      <c r="B728" s="1560" t="s">
        <v>3739</v>
      </c>
      <c r="D728" s="1559"/>
      <c r="E728" s="1559"/>
    </row>
    <row r="729" spans="1:5" ht="15" customHeight="1">
      <c r="A729" s="1553" t="s">
        <v>3740</v>
      </c>
      <c r="B729" s="1560" t="s">
        <v>3741</v>
      </c>
      <c r="D729" s="1559"/>
      <c r="E729" s="1559"/>
    </row>
    <row r="730" spans="1:5" ht="15" customHeight="1">
      <c r="A730" s="1553" t="s">
        <v>4352</v>
      </c>
      <c r="B730" s="1558" t="s">
        <v>4353</v>
      </c>
    </row>
    <row r="731" spans="1:5" ht="15" customHeight="1">
      <c r="A731" s="1553" t="s">
        <v>3742</v>
      </c>
      <c r="B731" s="1560" t="s">
        <v>3743</v>
      </c>
      <c r="D731" s="1559"/>
      <c r="E731" s="1559"/>
    </row>
    <row r="732" spans="1:5" ht="15" customHeight="1">
      <c r="A732" s="1553" t="s">
        <v>3744</v>
      </c>
      <c r="B732" s="1560" t="s">
        <v>3745</v>
      </c>
      <c r="D732" s="1559"/>
      <c r="E732" s="1559"/>
    </row>
    <row r="733" spans="1:5" ht="15" customHeight="1">
      <c r="A733" s="1553" t="s">
        <v>4769</v>
      </c>
      <c r="B733" s="1560" t="s">
        <v>4770</v>
      </c>
    </row>
    <row r="734" spans="1:5" ht="15" customHeight="1">
      <c r="A734" s="1553" t="s">
        <v>3746</v>
      </c>
      <c r="B734" s="1575" t="s">
        <v>3747</v>
      </c>
      <c r="D734" s="1559"/>
      <c r="E734" s="1559"/>
    </row>
    <row r="735" spans="1:5" ht="15" customHeight="1">
      <c r="A735" s="1553" t="s">
        <v>4771</v>
      </c>
      <c r="B735" s="1577" t="s">
        <v>4772</v>
      </c>
    </row>
    <row r="736" spans="1:5" ht="15" customHeight="1">
      <c r="A736" s="1553" t="s">
        <v>3748</v>
      </c>
      <c r="B736" s="1575" t="s">
        <v>3749</v>
      </c>
      <c r="D736" s="1559"/>
      <c r="E736" s="1559"/>
    </row>
    <row r="737" spans="1:5" ht="15" customHeight="1">
      <c r="A737" s="1553" t="s">
        <v>3750</v>
      </c>
      <c r="B737" s="1569" t="s">
        <v>3751</v>
      </c>
      <c r="D737" s="1559"/>
      <c r="E737" s="1559"/>
    </row>
    <row r="738" spans="1:5" ht="15" customHeight="1">
      <c r="A738" s="1553" t="s">
        <v>3752</v>
      </c>
      <c r="B738" s="1564" t="s">
        <v>3753</v>
      </c>
      <c r="D738" s="1559"/>
      <c r="E738" s="1559"/>
    </row>
    <row r="739" spans="1:5" ht="15" customHeight="1">
      <c r="A739" s="1553" t="s">
        <v>3754</v>
      </c>
      <c r="B739" s="1560" t="s">
        <v>3755</v>
      </c>
      <c r="D739" s="1559"/>
      <c r="E739" s="1559"/>
    </row>
    <row r="740" spans="1:5" ht="15" customHeight="1">
      <c r="A740" s="1553" t="s">
        <v>3756</v>
      </c>
      <c r="B740" s="1560" t="s">
        <v>3757</v>
      </c>
      <c r="D740" s="1559"/>
      <c r="E740" s="1559"/>
    </row>
    <row r="741" spans="1:5" ht="15" customHeight="1">
      <c r="A741" s="1553" t="s">
        <v>7241</v>
      </c>
      <c r="B741" s="1560" t="s">
        <v>7242</v>
      </c>
      <c r="D741" s="1559"/>
      <c r="E741" s="1559"/>
    </row>
    <row r="742" spans="1:5" ht="15" customHeight="1">
      <c r="A742" s="1553" t="s">
        <v>3758</v>
      </c>
      <c r="B742" s="1560" t="s">
        <v>3759</v>
      </c>
      <c r="D742" s="1559"/>
      <c r="E742" s="1559"/>
    </row>
    <row r="743" spans="1:5" ht="15" customHeight="1">
      <c r="A743" s="1553" t="s">
        <v>7728</v>
      </c>
      <c r="B743" s="1560" t="s">
        <v>7729</v>
      </c>
      <c r="D743" s="1559"/>
      <c r="E743" s="1559"/>
    </row>
    <row r="744" spans="1:5" ht="15" customHeight="1">
      <c r="A744" s="1553" t="s">
        <v>7745</v>
      </c>
      <c r="B744" s="1573" t="s">
        <v>7746</v>
      </c>
      <c r="D744" s="1559"/>
      <c r="E744" s="1559"/>
    </row>
    <row r="745" spans="1:5" ht="15" customHeight="1">
      <c r="A745" s="1553" t="s">
        <v>3760</v>
      </c>
      <c r="B745" s="1560" t="s">
        <v>3761</v>
      </c>
      <c r="D745" s="1559"/>
      <c r="E745" s="1559"/>
    </row>
    <row r="746" spans="1:5" ht="15" customHeight="1">
      <c r="A746" s="1553" t="s">
        <v>4355</v>
      </c>
      <c r="B746" s="1577" t="s">
        <v>4356</v>
      </c>
    </row>
    <row r="747" spans="1:5" ht="15" customHeight="1">
      <c r="A747" s="1553" t="s">
        <v>3762</v>
      </c>
      <c r="B747" s="1560" t="s">
        <v>3763</v>
      </c>
      <c r="D747" s="1559"/>
      <c r="E747" s="1559"/>
    </row>
    <row r="748" spans="1:5" ht="15" customHeight="1">
      <c r="A748" s="1553" t="s">
        <v>3764</v>
      </c>
      <c r="B748" s="1560" t="s">
        <v>3765</v>
      </c>
      <c r="D748" s="1559"/>
      <c r="E748" s="1559"/>
    </row>
    <row r="749" spans="1:5" ht="15" customHeight="1">
      <c r="A749" s="1553" t="s">
        <v>3766</v>
      </c>
      <c r="B749" s="1560" t="s">
        <v>3767</v>
      </c>
      <c r="D749" s="1559"/>
      <c r="E749" s="1559"/>
    </row>
    <row r="750" spans="1:5" ht="15" customHeight="1">
      <c r="A750" s="1553" t="s">
        <v>3768</v>
      </c>
      <c r="B750" s="1560" t="s">
        <v>3769</v>
      </c>
      <c r="D750" s="1559"/>
      <c r="E750" s="1559"/>
    </row>
    <row r="751" spans="1:5" ht="15" customHeight="1">
      <c r="A751" s="1553" t="s">
        <v>3770</v>
      </c>
      <c r="B751" s="1560" t="s">
        <v>3771</v>
      </c>
      <c r="D751" s="1559"/>
      <c r="E751" s="1559"/>
    </row>
    <row r="752" spans="1:5" ht="15" customHeight="1">
      <c r="A752" s="1553" t="s">
        <v>3772</v>
      </c>
      <c r="B752" s="1560" t="s">
        <v>3773</v>
      </c>
      <c r="D752" s="1559"/>
      <c r="E752" s="1559"/>
    </row>
    <row r="753" spans="1:5" ht="15" customHeight="1">
      <c r="A753" s="1553" t="s">
        <v>3774</v>
      </c>
      <c r="B753" s="1577" t="s">
        <v>3775</v>
      </c>
      <c r="D753" s="1559"/>
      <c r="E753" s="1559"/>
    </row>
    <row r="754" spans="1:5" ht="15" customHeight="1">
      <c r="A754" s="1553" t="s">
        <v>3776</v>
      </c>
      <c r="B754" s="1577" t="s">
        <v>3777</v>
      </c>
      <c r="D754" s="1559"/>
      <c r="E754" s="1559"/>
    </row>
    <row r="755" spans="1:5" ht="15" customHeight="1">
      <c r="A755" s="1553" t="s">
        <v>3778</v>
      </c>
      <c r="B755" s="1577" t="s">
        <v>3779</v>
      </c>
      <c r="D755" s="1559"/>
      <c r="E755" s="1559"/>
    </row>
    <row r="756" spans="1:5" ht="15" customHeight="1">
      <c r="A756" s="1553" t="s">
        <v>3780</v>
      </c>
      <c r="B756" s="1560" t="s">
        <v>3781</v>
      </c>
      <c r="D756" s="1559"/>
      <c r="E756" s="1559"/>
    </row>
    <row r="757" spans="1:5" ht="15" customHeight="1">
      <c r="A757" s="1553" t="s">
        <v>3782</v>
      </c>
      <c r="B757" s="1558" t="s">
        <v>3783</v>
      </c>
      <c r="D757" s="1559"/>
      <c r="E757" s="1559"/>
    </row>
    <row r="758" spans="1:5" ht="15" customHeight="1">
      <c r="A758" s="1553" t="s">
        <v>3784</v>
      </c>
      <c r="B758" s="1560" t="s">
        <v>3785</v>
      </c>
      <c r="D758" s="1559"/>
      <c r="E758" s="1559"/>
    </row>
    <row r="759" spans="1:5" ht="15" customHeight="1">
      <c r="A759" s="1553" t="s">
        <v>2746</v>
      </c>
      <c r="B759" s="1560" t="s">
        <v>2747</v>
      </c>
      <c r="D759" s="1559"/>
      <c r="E759" s="1559"/>
    </row>
    <row r="760" spans="1:5" ht="15" customHeight="1">
      <c r="A760" s="1553" t="s">
        <v>2748</v>
      </c>
      <c r="B760" s="1560" t="s">
        <v>2749</v>
      </c>
      <c r="D760" s="1559"/>
      <c r="E760" s="1559"/>
    </row>
    <row r="761" spans="1:5" ht="15" customHeight="1">
      <c r="A761" s="1553" t="s">
        <v>3786</v>
      </c>
      <c r="B761" s="1560" t="s">
        <v>3787</v>
      </c>
      <c r="D761" s="1559"/>
      <c r="E761" s="1559"/>
    </row>
    <row r="762" spans="1:5" ht="15" customHeight="1">
      <c r="A762" s="1553" t="s">
        <v>3788</v>
      </c>
      <c r="B762" s="1560" t="s">
        <v>3789</v>
      </c>
      <c r="D762" s="1559"/>
      <c r="E762" s="1559"/>
    </row>
    <row r="763" spans="1:5" ht="15" customHeight="1">
      <c r="A763" s="1553" t="s">
        <v>3790</v>
      </c>
      <c r="B763" s="1560" t="s">
        <v>3791</v>
      </c>
      <c r="D763" s="1559"/>
      <c r="E763" s="1559"/>
    </row>
    <row r="764" spans="1:5" ht="15" customHeight="1">
      <c r="A764" s="1553" t="s">
        <v>3792</v>
      </c>
      <c r="B764" s="1560" t="s">
        <v>3793</v>
      </c>
      <c r="D764" s="1559"/>
      <c r="E764" s="1559"/>
    </row>
    <row r="765" spans="1:5" ht="15" customHeight="1">
      <c r="A765" s="1553" t="s">
        <v>3794</v>
      </c>
      <c r="B765" s="1560" t="s">
        <v>3795</v>
      </c>
      <c r="D765" s="1559"/>
      <c r="E765" s="1559"/>
    </row>
    <row r="766" spans="1:5" ht="15" customHeight="1">
      <c r="A766" s="1553" t="s">
        <v>3796</v>
      </c>
      <c r="B766" s="1560" t="s">
        <v>3797</v>
      </c>
      <c r="D766" s="1559"/>
      <c r="E766" s="1559"/>
    </row>
    <row r="767" spans="1:5" ht="15" customHeight="1">
      <c r="A767" s="1553" t="s">
        <v>3798</v>
      </c>
      <c r="B767" s="1560" t="s">
        <v>3799</v>
      </c>
      <c r="D767" s="1559"/>
      <c r="E767" s="1559"/>
    </row>
    <row r="768" spans="1:5" ht="15" customHeight="1">
      <c r="A768" s="1553" t="s">
        <v>3800</v>
      </c>
      <c r="B768" s="1560" t="s">
        <v>3801</v>
      </c>
      <c r="D768" s="1559"/>
      <c r="E768" s="1559"/>
    </row>
    <row r="769" spans="1:5" ht="15" customHeight="1">
      <c r="A769" s="1553" t="s">
        <v>3802</v>
      </c>
      <c r="B769" s="1560" t="s">
        <v>3803</v>
      </c>
      <c r="D769" s="1559"/>
      <c r="E769" s="1559"/>
    </row>
    <row r="770" spans="1:5" ht="15" customHeight="1">
      <c r="A770" s="1553" t="s">
        <v>3804</v>
      </c>
      <c r="B770" s="1562" t="s">
        <v>3805</v>
      </c>
      <c r="D770" s="1559"/>
      <c r="E770" s="1559"/>
    </row>
    <row r="771" spans="1:5" ht="15" customHeight="1">
      <c r="A771" s="1553" t="s">
        <v>3806</v>
      </c>
      <c r="B771" s="1560" t="s">
        <v>3807</v>
      </c>
      <c r="D771" s="1559"/>
      <c r="E771" s="1559"/>
    </row>
    <row r="772" spans="1:5" ht="15" customHeight="1">
      <c r="A772" s="1553" t="s">
        <v>3808</v>
      </c>
      <c r="B772" s="1560" t="s">
        <v>3809</v>
      </c>
      <c r="D772" s="1559"/>
      <c r="E772" s="1559"/>
    </row>
    <row r="773" spans="1:5" ht="15" customHeight="1">
      <c r="A773" s="1553" t="s">
        <v>3810</v>
      </c>
      <c r="B773" s="1560" t="s">
        <v>3811</v>
      </c>
      <c r="D773" s="1559"/>
      <c r="E773" s="1559"/>
    </row>
    <row r="774" spans="1:5" ht="15" customHeight="1">
      <c r="A774" s="1553" t="s">
        <v>3812</v>
      </c>
      <c r="B774" s="1564" t="s">
        <v>3813</v>
      </c>
      <c r="D774" s="1559"/>
      <c r="E774" s="1559"/>
    </row>
    <row r="775" spans="1:5" ht="15" customHeight="1">
      <c r="A775" s="1553" t="s">
        <v>3814</v>
      </c>
      <c r="B775" s="1560" t="s">
        <v>3815</v>
      </c>
      <c r="D775" s="1559"/>
      <c r="E775" s="1559"/>
    </row>
    <row r="776" spans="1:5" ht="15" customHeight="1">
      <c r="A776" s="1553" t="s">
        <v>3816</v>
      </c>
      <c r="B776" s="1560" t="s">
        <v>3817</v>
      </c>
      <c r="D776" s="1559"/>
      <c r="E776" s="1559"/>
    </row>
    <row r="777" spans="1:5" ht="15" customHeight="1">
      <c r="A777" s="1553" t="s">
        <v>3818</v>
      </c>
      <c r="B777" s="1560" t="s">
        <v>3819</v>
      </c>
      <c r="D777" s="1559"/>
      <c r="E777" s="1559"/>
    </row>
    <row r="778" spans="1:5" ht="15" customHeight="1">
      <c r="A778" s="1553" t="s">
        <v>4358</v>
      </c>
      <c r="B778" s="1577" t="s">
        <v>3819</v>
      </c>
    </row>
    <row r="779" spans="1:5" ht="15" customHeight="1">
      <c r="A779" s="1553" t="s">
        <v>3820</v>
      </c>
      <c r="B779" s="1560" t="s">
        <v>3821</v>
      </c>
      <c r="D779" s="1559"/>
      <c r="E779" s="1559"/>
    </row>
    <row r="780" spans="1:5" ht="15" customHeight="1">
      <c r="A780" s="1553" t="s">
        <v>3822</v>
      </c>
      <c r="B780" s="1560" t="s">
        <v>3823</v>
      </c>
      <c r="D780" s="1559"/>
      <c r="E780" s="1559"/>
    </row>
    <row r="781" spans="1:5" ht="15" customHeight="1">
      <c r="A781" s="1553" t="s">
        <v>3824</v>
      </c>
      <c r="B781" s="1560" t="s">
        <v>3825</v>
      </c>
      <c r="D781" s="1559"/>
      <c r="E781" s="1559"/>
    </row>
    <row r="782" spans="1:5" ht="15" customHeight="1">
      <c r="A782" s="1553" t="s">
        <v>3826</v>
      </c>
      <c r="B782" s="1560" t="s">
        <v>3827</v>
      </c>
      <c r="D782" s="1559"/>
      <c r="E782" s="1559"/>
    </row>
    <row r="783" spans="1:5" ht="15" customHeight="1">
      <c r="A783" s="1553" t="s">
        <v>5397</v>
      </c>
      <c r="B783" s="1560" t="s">
        <v>5398</v>
      </c>
    </row>
    <row r="784" spans="1:5" ht="15" customHeight="1">
      <c r="A784" s="1553" t="s">
        <v>3828</v>
      </c>
      <c r="B784" s="1560" t="s">
        <v>3829</v>
      </c>
      <c r="D784" s="1559"/>
      <c r="E784" s="1559"/>
    </row>
    <row r="785" spans="1:5" ht="15" customHeight="1">
      <c r="A785" s="1553" t="s">
        <v>7243</v>
      </c>
      <c r="B785" s="1560" t="s">
        <v>7244</v>
      </c>
      <c r="D785" s="1559"/>
      <c r="E785" s="1559"/>
    </row>
    <row r="786" spans="1:5" ht="15" customHeight="1">
      <c r="A786" s="1553" t="s">
        <v>3830</v>
      </c>
      <c r="B786" s="1560" t="s">
        <v>3831</v>
      </c>
      <c r="D786" s="1559"/>
      <c r="E786" s="1559"/>
    </row>
    <row r="787" spans="1:5" ht="15" customHeight="1">
      <c r="A787" s="1553" t="s">
        <v>3832</v>
      </c>
      <c r="B787" s="1560" t="s">
        <v>3833</v>
      </c>
      <c r="D787" s="1559"/>
      <c r="E787" s="1559"/>
    </row>
    <row r="788" spans="1:5" ht="15" customHeight="1">
      <c r="A788" s="1553" t="s">
        <v>6583</v>
      </c>
      <c r="B788" s="1560" t="s">
        <v>6584</v>
      </c>
    </row>
    <row r="789" spans="1:5" ht="15" customHeight="1">
      <c r="A789" s="1553" t="s">
        <v>6585</v>
      </c>
      <c r="B789" s="1563" t="s">
        <v>3835</v>
      </c>
    </row>
    <row r="790" spans="1:5" ht="15" customHeight="1">
      <c r="A790" s="1553" t="s">
        <v>6586</v>
      </c>
      <c r="B790" s="1563" t="s">
        <v>6587</v>
      </c>
    </row>
    <row r="791" spans="1:5" ht="15" customHeight="1">
      <c r="A791" s="1553" t="s">
        <v>6588</v>
      </c>
      <c r="B791" s="1560" t="s">
        <v>6589</v>
      </c>
    </row>
    <row r="792" spans="1:5" ht="15" customHeight="1">
      <c r="A792" s="1553" t="s">
        <v>3836</v>
      </c>
      <c r="B792" s="1560" t="s">
        <v>3837</v>
      </c>
      <c r="D792" s="1559"/>
      <c r="E792" s="1559"/>
    </row>
    <row r="793" spans="1:5" ht="15" customHeight="1">
      <c r="A793" s="1553" t="s">
        <v>6590</v>
      </c>
      <c r="B793" s="1563" t="s">
        <v>6591</v>
      </c>
    </row>
    <row r="794" spans="1:5" ht="15" customHeight="1">
      <c r="A794" s="1553" t="s">
        <v>6592</v>
      </c>
      <c r="B794" s="1563" t="s">
        <v>6593</v>
      </c>
    </row>
    <row r="795" spans="1:5" ht="15" customHeight="1">
      <c r="A795" s="1553" t="s">
        <v>6594</v>
      </c>
      <c r="B795" s="1563" t="s">
        <v>6595</v>
      </c>
    </row>
    <row r="796" spans="1:5" ht="15" customHeight="1">
      <c r="A796" s="1553" t="s">
        <v>3838</v>
      </c>
      <c r="B796" s="1560" t="s">
        <v>3839</v>
      </c>
      <c r="D796" s="1559"/>
      <c r="E796" s="1559"/>
    </row>
    <row r="797" spans="1:5" ht="15" customHeight="1">
      <c r="A797" s="1553" t="s">
        <v>3840</v>
      </c>
      <c r="B797" s="1560" t="s">
        <v>3841</v>
      </c>
      <c r="D797" s="1559"/>
      <c r="E797" s="1559"/>
    </row>
    <row r="798" spans="1:5" ht="15" customHeight="1">
      <c r="A798" s="1553" t="s">
        <v>3842</v>
      </c>
      <c r="B798" s="1560" t="s">
        <v>3843</v>
      </c>
      <c r="D798" s="1559"/>
      <c r="E798" s="1559"/>
    </row>
    <row r="799" spans="1:5" ht="15" customHeight="1">
      <c r="A799" s="1553" t="s">
        <v>3844</v>
      </c>
      <c r="B799" s="1560" t="s">
        <v>3845</v>
      </c>
      <c r="D799" s="1559"/>
      <c r="E799" s="1559"/>
    </row>
    <row r="800" spans="1:5" ht="15" customHeight="1">
      <c r="A800" s="1553" t="s">
        <v>3846</v>
      </c>
      <c r="B800" s="1560" t="s">
        <v>3847</v>
      </c>
      <c r="D800" s="1559"/>
      <c r="E800" s="1559"/>
    </row>
    <row r="801" spans="1:5" ht="15" customHeight="1">
      <c r="A801" s="1553" t="s">
        <v>3848</v>
      </c>
      <c r="B801" s="1561" t="s">
        <v>3849</v>
      </c>
      <c r="D801" s="1559"/>
      <c r="E801" s="1559"/>
    </row>
    <row r="802" spans="1:5" ht="15" customHeight="1">
      <c r="A802" s="1553" t="s">
        <v>3850</v>
      </c>
      <c r="B802" s="1560" t="s">
        <v>3851</v>
      </c>
      <c r="D802" s="1559"/>
      <c r="E802" s="1559"/>
    </row>
    <row r="803" spans="1:5" ht="15" customHeight="1">
      <c r="A803" s="1553" t="s">
        <v>3852</v>
      </c>
      <c r="B803" s="1560" t="s">
        <v>3853</v>
      </c>
      <c r="D803" s="1559"/>
      <c r="E803" s="1559"/>
    </row>
    <row r="804" spans="1:5" ht="15" customHeight="1">
      <c r="A804" s="1553" t="s">
        <v>3854</v>
      </c>
      <c r="B804" s="1560" t="s">
        <v>3855</v>
      </c>
      <c r="D804" s="1559"/>
      <c r="E804" s="1559"/>
    </row>
    <row r="805" spans="1:5" ht="15" customHeight="1">
      <c r="A805" s="1553" t="s">
        <v>7245</v>
      </c>
      <c r="B805" s="1560" t="s">
        <v>7246</v>
      </c>
      <c r="D805" s="1559"/>
      <c r="E805" s="1559"/>
    </row>
    <row r="806" spans="1:5" ht="15" customHeight="1">
      <c r="A806" s="1553" t="s">
        <v>3856</v>
      </c>
      <c r="B806" s="1560" t="s">
        <v>3857</v>
      </c>
      <c r="D806" s="1559"/>
      <c r="E806" s="1559"/>
    </row>
    <row r="807" spans="1:5" ht="15" customHeight="1">
      <c r="A807" s="1553" t="s">
        <v>3858</v>
      </c>
      <c r="B807" s="1560" t="s">
        <v>3859</v>
      </c>
      <c r="D807" s="1559"/>
      <c r="E807" s="1559"/>
    </row>
    <row r="808" spans="1:5" ht="15" customHeight="1">
      <c r="A808" s="1553" t="s">
        <v>3860</v>
      </c>
      <c r="B808" s="1560" t="s">
        <v>3861</v>
      </c>
      <c r="D808" s="1559"/>
      <c r="E808" s="1559"/>
    </row>
    <row r="809" spans="1:5" ht="15" customHeight="1">
      <c r="A809" s="1553" t="s">
        <v>3862</v>
      </c>
      <c r="B809" s="1560" t="s">
        <v>3863</v>
      </c>
      <c r="D809" s="1559"/>
      <c r="E809" s="1559"/>
    </row>
    <row r="810" spans="1:5" ht="15" customHeight="1">
      <c r="A810" s="1553" t="s">
        <v>3864</v>
      </c>
      <c r="B810" s="1560" t="s">
        <v>3865</v>
      </c>
      <c r="D810" s="1559"/>
      <c r="E810" s="1559"/>
    </row>
    <row r="811" spans="1:5" ht="15" customHeight="1">
      <c r="A811" s="1553" t="s">
        <v>3866</v>
      </c>
      <c r="B811" s="1558" t="s">
        <v>3867</v>
      </c>
      <c r="D811" s="1559"/>
      <c r="E811" s="1559"/>
    </row>
    <row r="812" spans="1:5" ht="15" customHeight="1">
      <c r="A812" s="1553" t="s">
        <v>3868</v>
      </c>
      <c r="B812" s="1560" t="s">
        <v>3869</v>
      </c>
      <c r="D812" s="1559"/>
      <c r="E812" s="1559"/>
    </row>
    <row r="813" spans="1:5" ht="15" customHeight="1">
      <c r="A813" s="1553" t="s">
        <v>5399</v>
      </c>
      <c r="B813" s="1562" t="s">
        <v>5400</v>
      </c>
    </row>
    <row r="814" spans="1:5" ht="15" customHeight="1">
      <c r="A814" s="1553" t="s">
        <v>3870</v>
      </c>
      <c r="B814" s="1560" t="s">
        <v>3871</v>
      </c>
      <c r="D814" s="1559"/>
      <c r="E814" s="1559"/>
    </row>
    <row r="815" spans="1:5" ht="15" customHeight="1">
      <c r="A815" s="1553" t="s">
        <v>3872</v>
      </c>
      <c r="B815" s="1560" t="s">
        <v>3873</v>
      </c>
      <c r="D815" s="1559"/>
      <c r="E815" s="1559"/>
    </row>
    <row r="816" spans="1:5" ht="15" customHeight="1">
      <c r="A816" s="1553" t="s">
        <v>3874</v>
      </c>
      <c r="B816" s="1560" t="s">
        <v>3875</v>
      </c>
      <c r="D816" s="1559"/>
      <c r="E816" s="1559"/>
    </row>
    <row r="817" spans="1:5" ht="15" customHeight="1">
      <c r="A817" s="1553" t="s">
        <v>3876</v>
      </c>
      <c r="B817" s="1560" t="s">
        <v>3877</v>
      </c>
      <c r="D817" s="1559"/>
      <c r="E817" s="1559"/>
    </row>
    <row r="818" spans="1:5" ht="15" customHeight="1">
      <c r="A818" s="1553" t="s">
        <v>3878</v>
      </c>
      <c r="B818" s="1560" t="s">
        <v>3879</v>
      </c>
      <c r="D818" s="1559"/>
      <c r="E818" s="1559"/>
    </row>
    <row r="819" spans="1:5" ht="15" customHeight="1">
      <c r="A819" s="1553" t="s">
        <v>3880</v>
      </c>
      <c r="B819" s="1560" t="s">
        <v>3881</v>
      </c>
      <c r="D819" s="1559"/>
      <c r="E819" s="1559"/>
    </row>
    <row r="820" spans="1:5" ht="15" customHeight="1">
      <c r="A820" s="1553" t="s">
        <v>3882</v>
      </c>
      <c r="B820" s="1560" t="s">
        <v>3883</v>
      </c>
      <c r="D820" s="1559"/>
      <c r="E820" s="1559"/>
    </row>
    <row r="821" spans="1:5" ht="15" customHeight="1">
      <c r="A821" s="1553" t="s">
        <v>3884</v>
      </c>
      <c r="B821" s="1560" t="s">
        <v>3885</v>
      </c>
      <c r="D821" s="1559"/>
      <c r="E821" s="1559"/>
    </row>
    <row r="822" spans="1:5" ht="15" customHeight="1">
      <c r="A822" s="1553" t="s">
        <v>3886</v>
      </c>
      <c r="B822" s="1560" t="s">
        <v>3887</v>
      </c>
      <c r="D822" s="1559"/>
      <c r="E822" s="1559"/>
    </row>
    <row r="823" spans="1:5" ht="15" customHeight="1">
      <c r="A823" s="1553" t="s">
        <v>7258</v>
      </c>
      <c r="B823" s="1560" t="s">
        <v>7259</v>
      </c>
      <c r="D823" s="1559"/>
      <c r="E823" s="1559"/>
    </row>
    <row r="824" spans="1:5" ht="15" customHeight="1">
      <c r="A824" s="1553" t="s">
        <v>7260</v>
      </c>
      <c r="B824" s="1560" t="s">
        <v>7261</v>
      </c>
      <c r="D824" s="1559"/>
      <c r="E824" s="1559"/>
    </row>
    <row r="825" spans="1:5" ht="15" customHeight="1">
      <c r="A825" s="1553" t="s">
        <v>4359</v>
      </c>
      <c r="B825" s="1560" t="s">
        <v>4360</v>
      </c>
    </row>
    <row r="826" spans="1:5" ht="15" customHeight="1">
      <c r="A826" s="1553" t="s">
        <v>7237</v>
      </c>
      <c r="B826" s="1560" t="s">
        <v>7238</v>
      </c>
      <c r="D826" s="1559"/>
      <c r="E826" s="1559"/>
    </row>
    <row r="827" spans="1:5" ht="15" customHeight="1">
      <c r="A827" s="1553" t="s">
        <v>3888</v>
      </c>
      <c r="B827" s="1560" t="s">
        <v>3889</v>
      </c>
      <c r="D827" s="1559"/>
      <c r="E827" s="1559"/>
    </row>
    <row r="828" spans="1:5" ht="15" customHeight="1">
      <c r="A828" s="1553" t="s">
        <v>3890</v>
      </c>
      <c r="B828" s="1560" t="s">
        <v>3891</v>
      </c>
      <c r="D828" s="1559"/>
      <c r="E828" s="1559"/>
    </row>
    <row r="829" spans="1:5" ht="15" customHeight="1">
      <c r="A829" s="1553" t="s">
        <v>6631</v>
      </c>
      <c r="B829" s="1564" t="s">
        <v>6632</v>
      </c>
    </row>
    <row r="830" spans="1:5" ht="15" customHeight="1">
      <c r="A830" s="1553" t="s">
        <v>5401</v>
      </c>
      <c r="B830" s="1562" t="s">
        <v>5402</v>
      </c>
    </row>
    <row r="831" spans="1:5" ht="15" customHeight="1">
      <c r="A831" s="1553" t="s">
        <v>3892</v>
      </c>
      <c r="B831" s="1560" t="s">
        <v>3893</v>
      </c>
      <c r="D831" s="1559"/>
      <c r="E831" s="1559"/>
    </row>
    <row r="832" spans="1:5" ht="15" customHeight="1">
      <c r="A832" s="1553" t="s">
        <v>4361</v>
      </c>
      <c r="B832" s="1577" t="s">
        <v>4362</v>
      </c>
    </row>
    <row r="833" spans="1:5" ht="15" customHeight="1">
      <c r="A833" s="1553" t="s">
        <v>6355</v>
      </c>
      <c r="B833" s="1562" t="s">
        <v>6356</v>
      </c>
    </row>
    <row r="834" spans="1:5" ht="15" customHeight="1">
      <c r="A834" s="1553" t="s">
        <v>5976</v>
      </c>
      <c r="B834" s="1562" t="s">
        <v>5977</v>
      </c>
    </row>
    <row r="835" spans="1:5" ht="15" customHeight="1">
      <c r="A835" s="1553" t="s">
        <v>6357</v>
      </c>
      <c r="B835" s="1562" t="s">
        <v>6358</v>
      </c>
    </row>
    <row r="836" spans="1:5" ht="15" customHeight="1">
      <c r="A836" s="1553" t="s">
        <v>5403</v>
      </c>
      <c r="B836" s="1562" t="s">
        <v>5404</v>
      </c>
    </row>
    <row r="837" spans="1:5" ht="15" customHeight="1">
      <c r="A837" s="1553" t="s">
        <v>5978</v>
      </c>
      <c r="B837" s="1562" t="s">
        <v>5979</v>
      </c>
    </row>
    <row r="838" spans="1:5" ht="15" customHeight="1">
      <c r="A838" s="1553" t="s">
        <v>6360</v>
      </c>
      <c r="B838" s="1562" t="s">
        <v>6361</v>
      </c>
    </row>
    <row r="839" spans="1:5" ht="15" customHeight="1">
      <c r="A839" s="1553" t="s">
        <v>6634</v>
      </c>
      <c r="B839" s="1564" t="s">
        <v>6361</v>
      </c>
    </row>
    <row r="840" spans="1:5" ht="15" customHeight="1">
      <c r="A840" s="1553" t="s">
        <v>5862</v>
      </c>
      <c r="B840" s="1562" t="s">
        <v>5863</v>
      </c>
    </row>
    <row r="841" spans="1:5" ht="15" customHeight="1">
      <c r="A841" s="1553" t="s">
        <v>5187</v>
      </c>
      <c r="B841" s="1564" t="s">
        <v>5188</v>
      </c>
    </row>
    <row r="842" spans="1:5" ht="15" customHeight="1">
      <c r="A842" s="1553" t="s">
        <v>5189</v>
      </c>
      <c r="B842" s="1558" t="s">
        <v>5190</v>
      </c>
    </row>
    <row r="843" spans="1:5" ht="15" customHeight="1">
      <c r="A843" s="1553" t="s">
        <v>5191</v>
      </c>
      <c r="B843" s="1558" t="s">
        <v>5192</v>
      </c>
    </row>
    <row r="844" spans="1:5" ht="15" customHeight="1">
      <c r="A844" s="1553" t="s">
        <v>5193</v>
      </c>
      <c r="B844" s="1558" t="s">
        <v>5194</v>
      </c>
    </row>
    <row r="845" spans="1:5" ht="15" customHeight="1">
      <c r="A845" s="1553" t="s">
        <v>5195</v>
      </c>
      <c r="B845" s="1558" t="s">
        <v>5196</v>
      </c>
    </row>
    <row r="846" spans="1:5" ht="15" customHeight="1">
      <c r="A846" s="1553" t="s">
        <v>3894</v>
      </c>
      <c r="B846" s="1560" t="s">
        <v>3895</v>
      </c>
      <c r="D846" s="1559"/>
      <c r="E846" s="1559"/>
    </row>
    <row r="847" spans="1:5" ht="15" customHeight="1">
      <c r="A847" s="1553" t="s">
        <v>5198</v>
      </c>
      <c r="B847" s="1558" t="s">
        <v>5199</v>
      </c>
    </row>
    <row r="848" spans="1:5" ht="15" customHeight="1">
      <c r="A848" s="1553" t="s">
        <v>4363</v>
      </c>
      <c r="B848" s="1577" t="s">
        <v>4364</v>
      </c>
    </row>
    <row r="849" spans="1:5" ht="15" customHeight="1">
      <c r="A849" s="1553" t="s">
        <v>3896</v>
      </c>
      <c r="B849" s="1560" t="s">
        <v>3897</v>
      </c>
      <c r="D849" s="1559"/>
      <c r="E849" s="1559"/>
    </row>
    <row r="850" spans="1:5" ht="15" customHeight="1">
      <c r="A850" s="1553" t="s">
        <v>4365</v>
      </c>
      <c r="B850" s="1558" t="s">
        <v>4366</v>
      </c>
    </row>
    <row r="851" spans="1:5" ht="15" customHeight="1">
      <c r="A851" s="1553" t="s">
        <v>3898</v>
      </c>
      <c r="B851" s="1560" t="s">
        <v>3899</v>
      </c>
      <c r="D851" s="1559"/>
      <c r="E851" s="1559"/>
    </row>
    <row r="852" spans="1:5" ht="15" customHeight="1">
      <c r="A852" s="1553" t="s">
        <v>3900</v>
      </c>
      <c r="B852" s="1560" t="s">
        <v>3901</v>
      </c>
      <c r="D852" s="1559"/>
      <c r="E852" s="1559"/>
    </row>
    <row r="853" spans="1:5" ht="15" customHeight="1">
      <c r="A853" s="1553" t="s">
        <v>5200</v>
      </c>
      <c r="B853" s="1558" t="s">
        <v>5201</v>
      </c>
    </row>
    <row r="854" spans="1:5" ht="15" customHeight="1">
      <c r="A854" s="1553" t="s">
        <v>4367</v>
      </c>
      <c r="B854" s="1558" t="s">
        <v>4368</v>
      </c>
    </row>
    <row r="855" spans="1:5" ht="15" customHeight="1">
      <c r="A855" s="1553" t="s">
        <v>3902</v>
      </c>
      <c r="B855" s="1560" t="s">
        <v>3903</v>
      </c>
      <c r="D855" s="1559"/>
      <c r="E855" s="1559"/>
    </row>
    <row r="856" spans="1:5" ht="15" customHeight="1">
      <c r="A856" s="1553" t="s">
        <v>3904</v>
      </c>
      <c r="B856" s="1560" t="s">
        <v>3905</v>
      </c>
      <c r="D856" s="1559"/>
      <c r="E856" s="1559"/>
    </row>
    <row r="857" spans="1:5" ht="15" customHeight="1">
      <c r="A857" s="1553" t="s">
        <v>3906</v>
      </c>
      <c r="B857" s="1560" t="s">
        <v>3907</v>
      </c>
      <c r="D857" s="1559"/>
      <c r="E857" s="1559"/>
    </row>
    <row r="858" spans="1:5" ht="15" customHeight="1">
      <c r="A858" s="1553" t="s">
        <v>5202</v>
      </c>
      <c r="B858" s="1558" t="s">
        <v>5203</v>
      </c>
    </row>
    <row r="859" spans="1:5" ht="15" customHeight="1">
      <c r="A859" s="1553" t="s">
        <v>5204</v>
      </c>
      <c r="B859" s="1584" t="s">
        <v>5205</v>
      </c>
    </row>
    <row r="860" spans="1:5" ht="15" customHeight="1">
      <c r="A860" s="1553" t="s">
        <v>5206</v>
      </c>
      <c r="B860" s="1566" t="s">
        <v>5207</v>
      </c>
    </row>
    <row r="861" spans="1:5" ht="15" customHeight="1">
      <c r="A861" s="1553" t="s">
        <v>4369</v>
      </c>
      <c r="B861" s="1566" t="s">
        <v>4370</v>
      </c>
    </row>
    <row r="862" spans="1:5" ht="15" customHeight="1">
      <c r="A862" s="1553" t="s">
        <v>4371</v>
      </c>
      <c r="B862" s="1560" t="s">
        <v>4372</v>
      </c>
    </row>
    <row r="863" spans="1:5" ht="15" customHeight="1">
      <c r="A863" s="1553" t="s">
        <v>5208</v>
      </c>
      <c r="B863" s="1558" t="s">
        <v>5209</v>
      </c>
    </row>
    <row r="864" spans="1:5" ht="15" customHeight="1">
      <c r="A864" s="1553" t="s">
        <v>5210</v>
      </c>
      <c r="B864" s="1564" t="s">
        <v>5211</v>
      </c>
    </row>
    <row r="865" spans="1:3" ht="15" customHeight="1">
      <c r="A865" s="1553" t="s">
        <v>5212</v>
      </c>
      <c r="B865" s="1558" t="s">
        <v>5213</v>
      </c>
    </row>
    <row r="866" spans="1:3" ht="15" customHeight="1">
      <c r="A866" s="1553" t="s">
        <v>4373</v>
      </c>
      <c r="B866" s="1558" t="s">
        <v>4374</v>
      </c>
    </row>
    <row r="867" spans="1:3" ht="15" customHeight="1">
      <c r="A867" s="1553" t="s">
        <v>4375</v>
      </c>
      <c r="B867" s="1577" t="s">
        <v>4376</v>
      </c>
    </row>
    <row r="868" spans="1:3" ht="15" customHeight="1">
      <c r="A868" s="1553" t="s">
        <v>4377</v>
      </c>
      <c r="B868" s="1560" t="s">
        <v>4378</v>
      </c>
    </row>
    <row r="869" spans="1:3" ht="15" customHeight="1">
      <c r="A869" s="1553" t="s">
        <v>5214</v>
      </c>
      <c r="B869" s="1558" t="s">
        <v>5215</v>
      </c>
    </row>
    <row r="870" spans="1:3" ht="15" customHeight="1">
      <c r="A870" s="1553" t="s">
        <v>5216</v>
      </c>
      <c r="B870" s="1558" t="s">
        <v>5217</v>
      </c>
    </row>
    <row r="871" spans="1:3" ht="15" customHeight="1">
      <c r="A871" s="1553" t="s">
        <v>5218</v>
      </c>
      <c r="B871" s="1558" t="s">
        <v>5219</v>
      </c>
    </row>
    <row r="872" spans="1:3" ht="15" customHeight="1">
      <c r="A872" s="1553" t="s">
        <v>5220</v>
      </c>
      <c r="B872" s="1558" t="s">
        <v>5221</v>
      </c>
    </row>
    <row r="873" spans="1:3" ht="15" customHeight="1">
      <c r="A873" s="1553" t="s">
        <v>5222</v>
      </c>
      <c r="B873" s="1558" t="s">
        <v>5223</v>
      </c>
    </row>
    <row r="874" spans="1:3" ht="15" customHeight="1">
      <c r="A874" s="1553" t="s">
        <v>5864</v>
      </c>
      <c r="B874" s="1560" t="s">
        <v>5865</v>
      </c>
    </row>
    <row r="875" spans="1:3" ht="15" customHeight="1">
      <c r="A875" s="1553" t="s">
        <v>5224</v>
      </c>
      <c r="B875" s="1558" t="s">
        <v>5225</v>
      </c>
    </row>
    <row r="876" spans="1:3" ht="15" customHeight="1">
      <c r="A876" s="1553" t="s">
        <v>5226</v>
      </c>
      <c r="B876" s="1584" t="s">
        <v>5227</v>
      </c>
    </row>
    <row r="877" spans="1:3" ht="15" customHeight="1">
      <c r="A877" s="1553" t="s">
        <v>6756</v>
      </c>
      <c r="B877" s="1579" t="s">
        <v>7292</v>
      </c>
      <c r="C877" s="1559"/>
    </row>
    <row r="878" spans="1:3" ht="15" customHeight="1">
      <c r="A878" s="1553" t="s">
        <v>5228</v>
      </c>
      <c r="B878" s="1565" t="s">
        <v>5229</v>
      </c>
    </row>
    <row r="879" spans="1:3" ht="15" customHeight="1">
      <c r="A879" s="1553" t="s">
        <v>5230</v>
      </c>
      <c r="B879" s="1566" t="s">
        <v>5231</v>
      </c>
    </row>
    <row r="880" spans="1:3" ht="15" customHeight="1">
      <c r="A880" s="1553" t="s">
        <v>5232</v>
      </c>
      <c r="B880" s="1558" t="s">
        <v>5233</v>
      </c>
    </row>
    <row r="881" spans="1:5" ht="15" customHeight="1">
      <c r="A881" s="1553" t="s">
        <v>5866</v>
      </c>
      <c r="B881" s="1566" t="s">
        <v>5867</v>
      </c>
    </row>
    <row r="882" spans="1:5" ht="15" customHeight="1">
      <c r="A882" s="1553" t="s">
        <v>5234</v>
      </c>
      <c r="B882" s="1558" t="s">
        <v>5235</v>
      </c>
    </row>
    <row r="883" spans="1:5" ht="15" customHeight="1">
      <c r="A883" s="1553" t="s">
        <v>5236</v>
      </c>
      <c r="B883" s="1558" t="s">
        <v>5237</v>
      </c>
    </row>
    <row r="884" spans="1:5" ht="15" customHeight="1">
      <c r="A884" s="1553" t="s">
        <v>3908</v>
      </c>
      <c r="B884" s="1566" t="s">
        <v>3909</v>
      </c>
      <c r="D884" s="1559"/>
      <c r="E884" s="1559"/>
    </row>
    <row r="885" spans="1:5" ht="15" customHeight="1">
      <c r="A885" s="1553" t="s">
        <v>3910</v>
      </c>
      <c r="B885" s="1566" t="s">
        <v>3911</v>
      </c>
      <c r="D885" s="1559"/>
      <c r="E885" s="1559"/>
    </row>
    <row r="886" spans="1:5" ht="15" customHeight="1">
      <c r="A886" s="1553" t="s">
        <v>3912</v>
      </c>
      <c r="B886" s="1560" t="s">
        <v>3913</v>
      </c>
      <c r="D886" s="1559"/>
      <c r="E886" s="1559"/>
    </row>
    <row r="887" spans="1:5" ht="15" customHeight="1">
      <c r="A887" s="1553" t="s">
        <v>5238</v>
      </c>
      <c r="B887" s="1560" t="s">
        <v>7247</v>
      </c>
      <c r="D887" s="1559"/>
      <c r="E887" s="1559"/>
    </row>
    <row r="888" spans="1:5" ht="15" customHeight="1">
      <c r="A888" s="1553" t="s">
        <v>3914</v>
      </c>
      <c r="B888" s="1564" t="s">
        <v>3915</v>
      </c>
      <c r="D888" s="1559"/>
      <c r="E888" s="1559"/>
    </row>
    <row r="889" spans="1:5" ht="15" customHeight="1">
      <c r="A889" s="1553" t="s">
        <v>3916</v>
      </c>
      <c r="B889" s="1564" t="s">
        <v>3917</v>
      </c>
      <c r="D889" s="1559"/>
      <c r="E889" s="1559"/>
    </row>
    <row r="890" spans="1:5" ht="15" customHeight="1">
      <c r="A890" s="1553" t="s">
        <v>5240</v>
      </c>
      <c r="B890" s="1558" t="s">
        <v>3917</v>
      </c>
    </row>
    <row r="891" spans="1:5" ht="15" customHeight="1">
      <c r="A891" s="1553" t="s">
        <v>3918</v>
      </c>
      <c r="B891" s="1564" t="s">
        <v>3919</v>
      </c>
      <c r="D891" s="1559"/>
      <c r="E891" s="1559"/>
    </row>
    <row r="892" spans="1:5" ht="15" customHeight="1">
      <c r="A892" s="1553" t="s">
        <v>5241</v>
      </c>
      <c r="B892" s="1558" t="s">
        <v>5242</v>
      </c>
    </row>
    <row r="893" spans="1:5" ht="15" customHeight="1">
      <c r="A893" s="1553" t="s">
        <v>5243</v>
      </c>
      <c r="B893" s="1560" t="s">
        <v>7738</v>
      </c>
      <c r="D893" s="1559"/>
      <c r="E893" s="1559"/>
    </row>
    <row r="894" spans="1:5" ht="15" customHeight="1">
      <c r="A894" s="1553" t="s">
        <v>5245</v>
      </c>
      <c r="B894" s="1585" t="s">
        <v>5246</v>
      </c>
    </row>
    <row r="895" spans="1:5" ht="15" customHeight="1">
      <c r="A895" s="1553" t="s">
        <v>3920</v>
      </c>
      <c r="B895" s="1564" t="s">
        <v>3921</v>
      </c>
      <c r="D895" s="1559"/>
      <c r="E895" s="1559"/>
    </row>
    <row r="896" spans="1:5" ht="15" customHeight="1">
      <c r="A896" s="1553" t="s">
        <v>3922</v>
      </c>
      <c r="B896" s="1564" t="s">
        <v>3923</v>
      </c>
      <c r="D896" s="1559"/>
      <c r="E896" s="1559"/>
    </row>
    <row r="897" spans="1:5" ht="15" customHeight="1">
      <c r="A897" s="1553" t="s">
        <v>5247</v>
      </c>
      <c r="B897" s="1558" t="s">
        <v>5248</v>
      </c>
    </row>
    <row r="898" spans="1:5" ht="15" customHeight="1">
      <c r="A898" s="1553" t="s">
        <v>4379</v>
      </c>
      <c r="B898" s="1577" t="s">
        <v>4380</v>
      </c>
    </row>
    <row r="899" spans="1:5" ht="15" customHeight="1">
      <c r="A899" s="1553" t="s">
        <v>5249</v>
      </c>
      <c r="B899" s="1558" t="s">
        <v>5250</v>
      </c>
    </row>
    <row r="900" spans="1:5" ht="15" customHeight="1">
      <c r="A900" s="1553" t="s">
        <v>5251</v>
      </c>
      <c r="B900" s="1558" t="s">
        <v>5252</v>
      </c>
    </row>
    <row r="901" spans="1:5" ht="15" customHeight="1">
      <c r="A901" s="1553" t="s">
        <v>5253</v>
      </c>
      <c r="B901" s="1558" t="s">
        <v>5254</v>
      </c>
    </row>
    <row r="902" spans="1:5" ht="15" customHeight="1">
      <c r="A902" s="1553" t="s">
        <v>5255</v>
      </c>
      <c r="B902" s="1566" t="s">
        <v>5256</v>
      </c>
    </row>
    <row r="903" spans="1:5" ht="15" customHeight="1">
      <c r="A903" s="1553" t="s">
        <v>5257</v>
      </c>
      <c r="B903" s="1558" t="s">
        <v>5258</v>
      </c>
    </row>
    <row r="904" spans="1:5" ht="15" customHeight="1">
      <c r="A904" s="1553" t="s">
        <v>5259</v>
      </c>
      <c r="B904" s="1558" t="s">
        <v>5260</v>
      </c>
    </row>
    <row r="905" spans="1:5" ht="15" customHeight="1">
      <c r="A905" s="1553" t="s">
        <v>5261</v>
      </c>
      <c r="B905" s="1558" t="s">
        <v>5262</v>
      </c>
    </row>
    <row r="906" spans="1:5" ht="15" customHeight="1">
      <c r="A906" s="1553" t="s">
        <v>3924</v>
      </c>
      <c r="B906" s="1564" t="s">
        <v>3925</v>
      </c>
      <c r="D906" s="1559"/>
      <c r="E906" s="1559"/>
    </row>
    <row r="907" spans="1:5" ht="15" customHeight="1">
      <c r="A907" s="1553" t="s">
        <v>5263</v>
      </c>
      <c r="B907" s="1566" t="s">
        <v>5264</v>
      </c>
    </row>
    <row r="908" spans="1:5" ht="15" customHeight="1">
      <c r="A908" s="1553" t="s">
        <v>4381</v>
      </c>
      <c r="B908" s="1558" t="s">
        <v>4382</v>
      </c>
    </row>
    <row r="909" spans="1:5" ht="15" customHeight="1">
      <c r="A909" s="1553" t="s">
        <v>3926</v>
      </c>
      <c r="B909" s="1564" t="s">
        <v>3927</v>
      </c>
      <c r="D909" s="1559"/>
      <c r="E909" s="1559"/>
    </row>
    <row r="910" spans="1:5" ht="15" customHeight="1">
      <c r="A910" s="1553" t="s">
        <v>5265</v>
      </c>
      <c r="B910" s="1584" t="s">
        <v>5266</v>
      </c>
    </row>
    <row r="911" spans="1:5" ht="15" customHeight="1">
      <c r="A911" s="1553" t="s">
        <v>3928</v>
      </c>
      <c r="B911" s="1564" t="s">
        <v>3929</v>
      </c>
      <c r="D911" s="1559"/>
      <c r="E911" s="1559"/>
    </row>
    <row r="912" spans="1:5" ht="15" customHeight="1">
      <c r="A912" s="1553" t="s">
        <v>3930</v>
      </c>
      <c r="B912" s="1564" t="s">
        <v>3931</v>
      </c>
      <c r="D912" s="1559"/>
      <c r="E912" s="1559"/>
    </row>
    <row r="913" spans="1:5" ht="15" customHeight="1">
      <c r="A913" s="1553" t="s">
        <v>5268</v>
      </c>
      <c r="B913" s="1585" t="s">
        <v>5269</v>
      </c>
    </row>
    <row r="914" spans="1:5" ht="15" customHeight="1">
      <c r="A914" s="1553" t="s">
        <v>3932</v>
      </c>
      <c r="B914" s="1564" t="s">
        <v>3933</v>
      </c>
      <c r="D914" s="1559"/>
      <c r="E914" s="1559"/>
    </row>
    <row r="915" spans="1:5" ht="15" customHeight="1">
      <c r="A915" s="1553" t="s">
        <v>4383</v>
      </c>
      <c r="B915" s="1577" t="s">
        <v>4384</v>
      </c>
    </row>
    <row r="916" spans="1:5" ht="15" customHeight="1">
      <c r="A916" s="1553" t="s">
        <v>5270</v>
      </c>
      <c r="B916" s="1558" t="s">
        <v>5271</v>
      </c>
    </row>
    <row r="917" spans="1:5" ht="15" customHeight="1">
      <c r="A917" s="1553" t="s">
        <v>5272</v>
      </c>
      <c r="B917" s="1558" t="s">
        <v>5273</v>
      </c>
    </row>
    <row r="918" spans="1:5" ht="15" customHeight="1">
      <c r="A918" s="1553" t="s">
        <v>5274</v>
      </c>
      <c r="B918" s="1558" t="s">
        <v>5275</v>
      </c>
    </row>
    <row r="919" spans="1:5" ht="15" customHeight="1">
      <c r="A919" s="1553" t="s">
        <v>5276</v>
      </c>
      <c r="B919" s="1558" t="s">
        <v>5277</v>
      </c>
    </row>
    <row r="920" spans="1:5" ht="15" customHeight="1">
      <c r="A920" s="1553" t="s">
        <v>5278</v>
      </c>
      <c r="B920" s="1558" t="s">
        <v>5279</v>
      </c>
    </row>
    <row r="921" spans="1:5" ht="15" customHeight="1">
      <c r="A921" s="1553" t="s">
        <v>5280</v>
      </c>
      <c r="B921" s="1558" t="s">
        <v>5281</v>
      </c>
    </row>
    <row r="922" spans="1:5" ht="15" customHeight="1">
      <c r="A922" s="1553" t="s">
        <v>5282</v>
      </c>
      <c r="B922" s="1584" t="s">
        <v>5283</v>
      </c>
    </row>
    <row r="923" spans="1:5" ht="15" customHeight="1">
      <c r="A923" s="1553" t="s">
        <v>5284</v>
      </c>
      <c r="B923" s="1558" t="s">
        <v>5285</v>
      </c>
    </row>
    <row r="924" spans="1:5" ht="15" customHeight="1">
      <c r="A924" s="1553" t="s">
        <v>7730</v>
      </c>
      <c r="B924" s="1560" t="s">
        <v>7731</v>
      </c>
      <c r="D924" s="1559"/>
      <c r="E924" s="1559"/>
    </row>
    <row r="925" spans="1:5" ht="15" customHeight="1">
      <c r="A925" s="1553" t="s">
        <v>5286</v>
      </c>
      <c r="B925" s="1558" t="s">
        <v>5287</v>
      </c>
    </row>
    <row r="926" spans="1:5" ht="15" customHeight="1">
      <c r="A926" s="1553" t="s">
        <v>5288</v>
      </c>
      <c r="B926" s="1558" t="s">
        <v>5289</v>
      </c>
    </row>
    <row r="927" spans="1:5" ht="15" customHeight="1">
      <c r="A927" s="1553" t="s">
        <v>5290</v>
      </c>
      <c r="B927" s="1558" t="s">
        <v>5291</v>
      </c>
    </row>
    <row r="928" spans="1:5" ht="15" customHeight="1">
      <c r="A928" s="1553" t="s">
        <v>5292</v>
      </c>
      <c r="B928" s="1558" t="s">
        <v>5293</v>
      </c>
    </row>
    <row r="929" spans="1:5" ht="15" customHeight="1">
      <c r="A929" s="1553" t="s">
        <v>5294</v>
      </c>
      <c r="B929" s="1569" t="s">
        <v>5295</v>
      </c>
    </row>
    <row r="930" spans="1:5" ht="15" customHeight="1">
      <c r="A930" s="1553" t="s">
        <v>5296</v>
      </c>
      <c r="B930" s="1558" t="s">
        <v>5297</v>
      </c>
    </row>
    <row r="931" spans="1:5" ht="15" customHeight="1">
      <c r="A931" s="1553" t="s">
        <v>3934</v>
      </c>
      <c r="B931" s="1564" t="s">
        <v>3935</v>
      </c>
      <c r="D931" s="1559"/>
      <c r="E931" s="1559"/>
    </row>
    <row r="932" spans="1:5" ht="15" customHeight="1">
      <c r="A932" s="1553" t="s">
        <v>7277</v>
      </c>
      <c r="B932" s="1577" t="s">
        <v>7278</v>
      </c>
    </row>
    <row r="933" spans="1:5" ht="15" customHeight="1">
      <c r="A933" s="1553" t="s">
        <v>3936</v>
      </c>
      <c r="B933" s="1564" t="s">
        <v>3937</v>
      </c>
      <c r="D933" s="1559"/>
      <c r="E933" s="1559"/>
    </row>
    <row r="934" spans="1:5" ht="15" customHeight="1">
      <c r="A934" s="1553" t="s">
        <v>3938</v>
      </c>
      <c r="B934" s="1564" t="s">
        <v>3939</v>
      </c>
      <c r="D934" s="1559"/>
      <c r="E934" s="1559"/>
    </row>
    <row r="935" spans="1:5" ht="15" customHeight="1">
      <c r="A935" s="1553" t="s">
        <v>5300</v>
      </c>
      <c r="B935" s="1560" t="s">
        <v>5301</v>
      </c>
    </row>
    <row r="936" spans="1:5" ht="15" customHeight="1">
      <c r="A936" s="1553" t="s">
        <v>3940</v>
      </c>
      <c r="B936" s="1564" t="s">
        <v>3941</v>
      </c>
      <c r="D936" s="1559"/>
      <c r="E936" s="1559"/>
    </row>
    <row r="937" spans="1:5" ht="15" customHeight="1">
      <c r="A937" s="1553" t="s">
        <v>5302</v>
      </c>
      <c r="B937" s="1560" t="s">
        <v>5303</v>
      </c>
    </row>
    <row r="938" spans="1:5" ht="15" customHeight="1">
      <c r="A938" s="1553" t="s">
        <v>5304</v>
      </c>
      <c r="B938" s="1560" t="s">
        <v>5305</v>
      </c>
    </row>
    <row r="939" spans="1:5" ht="15" customHeight="1">
      <c r="A939" s="1553" t="s">
        <v>3942</v>
      </c>
      <c r="B939" s="1566" t="s">
        <v>3943</v>
      </c>
      <c r="D939" s="1559"/>
      <c r="E939" s="1559"/>
    </row>
    <row r="940" spans="1:5" ht="15" customHeight="1">
      <c r="A940" s="1553" t="s">
        <v>5306</v>
      </c>
      <c r="B940" s="1560" t="s">
        <v>5307</v>
      </c>
    </row>
    <row r="941" spans="1:5" ht="15" customHeight="1">
      <c r="A941" s="1553" t="s">
        <v>7262</v>
      </c>
      <c r="B941" s="1560" t="s">
        <v>7263</v>
      </c>
      <c r="D941" s="1559"/>
      <c r="E941" s="1559"/>
    </row>
    <row r="942" spans="1:5" ht="15" customHeight="1">
      <c r="A942" s="1553" t="s">
        <v>3944</v>
      </c>
      <c r="B942" s="1560" t="s">
        <v>3945</v>
      </c>
      <c r="D942" s="1559"/>
      <c r="E942" s="1559"/>
    </row>
    <row r="943" spans="1:5" ht="15" customHeight="1">
      <c r="A943" s="1553" t="s">
        <v>5310</v>
      </c>
      <c r="B943" s="1560" t="s">
        <v>5311</v>
      </c>
    </row>
    <row r="944" spans="1:5" ht="15" customHeight="1">
      <c r="A944" s="1553" t="s">
        <v>5312</v>
      </c>
      <c r="B944" s="1560" t="s">
        <v>5313</v>
      </c>
    </row>
    <row r="945" spans="1:5" ht="15" customHeight="1">
      <c r="A945" s="1553" t="s">
        <v>5314</v>
      </c>
      <c r="B945" s="1560" t="s">
        <v>5315</v>
      </c>
    </row>
    <row r="946" spans="1:5" ht="15" customHeight="1">
      <c r="A946" s="1553" t="s">
        <v>3946</v>
      </c>
      <c r="B946" s="1566" t="s">
        <v>3947</v>
      </c>
      <c r="D946" s="1559"/>
      <c r="E946" s="1559"/>
    </row>
    <row r="947" spans="1:5" ht="15" customHeight="1">
      <c r="A947" s="1553" t="s">
        <v>5316</v>
      </c>
      <c r="B947" s="1560" t="s">
        <v>5317</v>
      </c>
    </row>
    <row r="948" spans="1:5" ht="15" customHeight="1">
      <c r="A948" s="1553" t="s">
        <v>5318</v>
      </c>
      <c r="B948" s="1569" t="s">
        <v>5319</v>
      </c>
    </row>
    <row r="949" spans="1:5" ht="15" customHeight="1">
      <c r="A949" s="1553" t="s">
        <v>5868</v>
      </c>
      <c r="B949" s="1562" t="s">
        <v>5869</v>
      </c>
    </row>
    <row r="950" spans="1:5" ht="15" customHeight="1">
      <c r="A950" s="1553" t="s">
        <v>3948</v>
      </c>
      <c r="B950" s="1576" t="s">
        <v>3949</v>
      </c>
      <c r="D950" s="1559"/>
      <c r="E950" s="1559"/>
    </row>
    <row r="951" spans="1:5" ht="15" customHeight="1">
      <c r="A951" s="1553" t="s">
        <v>3950</v>
      </c>
      <c r="B951" s="1566" t="s">
        <v>3951</v>
      </c>
      <c r="D951" s="1559"/>
      <c r="E951" s="1559"/>
    </row>
    <row r="952" spans="1:5" ht="15" customHeight="1">
      <c r="A952" s="1553" t="s">
        <v>7739</v>
      </c>
      <c r="B952" s="1560" t="s">
        <v>7740</v>
      </c>
      <c r="D952" s="1559"/>
      <c r="E952" s="1559"/>
    </row>
    <row r="953" spans="1:5" ht="15" customHeight="1">
      <c r="A953" s="1553" t="s">
        <v>4385</v>
      </c>
      <c r="B953" s="1560" t="s">
        <v>7249</v>
      </c>
      <c r="D953" s="1559"/>
      <c r="E953" s="1559"/>
    </row>
    <row r="954" spans="1:5" ht="15" customHeight="1">
      <c r="A954" s="1553" t="s">
        <v>3952</v>
      </c>
      <c r="B954" s="1566" t="s">
        <v>3953</v>
      </c>
      <c r="D954" s="1559"/>
      <c r="E954" s="1559"/>
    </row>
    <row r="955" spans="1:5" ht="15" customHeight="1">
      <c r="A955" s="1553" t="s">
        <v>4387</v>
      </c>
      <c r="B955" s="1560" t="s">
        <v>4388</v>
      </c>
    </row>
    <row r="956" spans="1:5" ht="15" customHeight="1">
      <c r="A956" s="1553" t="s">
        <v>3954</v>
      </c>
      <c r="B956" s="1566" t="s">
        <v>3955</v>
      </c>
      <c r="D956" s="1559"/>
      <c r="E956" s="1559"/>
    </row>
    <row r="957" spans="1:5" ht="15" customHeight="1">
      <c r="A957" s="1553" t="s">
        <v>3956</v>
      </c>
      <c r="B957" s="1566" t="s">
        <v>3957</v>
      </c>
      <c r="D957" s="1559"/>
      <c r="E957" s="1559"/>
    </row>
    <row r="958" spans="1:5" ht="15" customHeight="1">
      <c r="A958" s="1553" t="s">
        <v>3958</v>
      </c>
      <c r="B958" s="1566" t="s">
        <v>3959</v>
      </c>
      <c r="D958" s="1559"/>
      <c r="E958" s="1559"/>
    </row>
    <row r="959" spans="1:5" ht="15" customHeight="1">
      <c r="A959" s="1553" t="s">
        <v>4391</v>
      </c>
      <c r="B959" s="1577" t="s">
        <v>4392</v>
      </c>
    </row>
    <row r="960" spans="1:5" ht="15" customHeight="1">
      <c r="A960" s="1553" t="s">
        <v>3960</v>
      </c>
      <c r="B960" s="1558" t="s">
        <v>3961</v>
      </c>
      <c r="D960" s="1559"/>
      <c r="E960" s="1559"/>
    </row>
    <row r="961" spans="1:5" ht="15" customHeight="1">
      <c r="A961" s="1553" t="s">
        <v>3962</v>
      </c>
      <c r="B961" s="1566" t="s">
        <v>3963</v>
      </c>
      <c r="D961" s="1559"/>
      <c r="E961" s="1559"/>
    </row>
    <row r="962" spans="1:5" ht="15" customHeight="1">
      <c r="A962" s="1553" t="s">
        <v>4393</v>
      </c>
      <c r="B962" s="1558" t="s">
        <v>4394</v>
      </c>
    </row>
    <row r="963" spans="1:5" ht="15" customHeight="1">
      <c r="A963" s="1553" t="s">
        <v>4395</v>
      </c>
      <c r="B963" s="1560" t="s">
        <v>4396</v>
      </c>
    </row>
    <row r="964" spans="1:5" ht="15" customHeight="1">
      <c r="A964" s="1553" t="s">
        <v>3964</v>
      </c>
      <c r="B964" s="1566" t="s">
        <v>3965</v>
      </c>
      <c r="D964" s="1559"/>
      <c r="E964" s="1559"/>
    </row>
    <row r="965" spans="1:5" ht="15" customHeight="1">
      <c r="A965" s="1553" t="s">
        <v>3966</v>
      </c>
      <c r="B965" s="1560" t="s">
        <v>3967</v>
      </c>
      <c r="D965" s="1559"/>
      <c r="E965" s="1559"/>
    </row>
    <row r="966" spans="1:5" ht="15" customHeight="1">
      <c r="A966" s="1553" t="s">
        <v>3968</v>
      </c>
      <c r="B966" s="1566" t="s">
        <v>3969</v>
      </c>
      <c r="D966" s="1559"/>
      <c r="E966" s="1559"/>
    </row>
    <row r="967" spans="1:5" ht="15" customHeight="1">
      <c r="A967" s="1553" t="s">
        <v>4398</v>
      </c>
      <c r="B967" s="1577" t="s">
        <v>4399</v>
      </c>
    </row>
    <row r="968" spans="1:5" ht="15" customHeight="1">
      <c r="A968" s="1553" t="s">
        <v>4400</v>
      </c>
      <c r="B968" s="1558" t="s">
        <v>4401</v>
      </c>
    </row>
    <row r="969" spans="1:5" ht="15" customHeight="1">
      <c r="A969" s="1553" t="s">
        <v>4402</v>
      </c>
      <c r="B969" s="1577" t="s">
        <v>4403</v>
      </c>
    </row>
    <row r="970" spans="1:5" ht="15" customHeight="1">
      <c r="A970" s="1553" t="s">
        <v>4404</v>
      </c>
      <c r="B970" s="1577" t="s">
        <v>4405</v>
      </c>
    </row>
    <row r="971" spans="1:5" ht="15" customHeight="1">
      <c r="A971" s="1553" t="s">
        <v>4406</v>
      </c>
      <c r="B971" s="1577" t="s">
        <v>4407</v>
      </c>
    </row>
    <row r="972" spans="1:5" ht="15" customHeight="1">
      <c r="A972" s="1553" t="s">
        <v>4408</v>
      </c>
      <c r="B972" s="1577" t="s">
        <v>4409</v>
      </c>
    </row>
    <row r="973" spans="1:5" ht="15" customHeight="1">
      <c r="A973" s="1553" t="s">
        <v>4410</v>
      </c>
      <c r="B973" s="1577" t="s">
        <v>4411</v>
      </c>
    </row>
    <row r="974" spans="1:5" ht="15" customHeight="1">
      <c r="A974" s="1553" t="s">
        <v>4412</v>
      </c>
      <c r="B974" s="1577" t="s">
        <v>4413</v>
      </c>
    </row>
    <row r="975" spans="1:5" ht="15" customHeight="1">
      <c r="A975" s="1553" t="s">
        <v>4414</v>
      </c>
      <c r="B975" s="1577" t="s">
        <v>4415</v>
      </c>
    </row>
    <row r="976" spans="1:5" ht="15" customHeight="1">
      <c r="A976" s="1553" t="s">
        <v>4416</v>
      </c>
      <c r="B976" s="1577" t="s">
        <v>4417</v>
      </c>
    </row>
    <row r="977" spans="1:5" ht="15" customHeight="1">
      <c r="A977" s="1553" t="s">
        <v>4418</v>
      </c>
      <c r="B977" s="1577" t="s">
        <v>4419</v>
      </c>
    </row>
    <row r="978" spans="1:5" ht="15" customHeight="1">
      <c r="A978" s="1553" t="s">
        <v>3970</v>
      </c>
      <c r="B978" s="1566" t="s">
        <v>3971</v>
      </c>
      <c r="D978" s="1559"/>
      <c r="E978" s="1559"/>
    </row>
    <row r="979" spans="1:5" ht="15" customHeight="1">
      <c r="A979" s="1553" t="s">
        <v>4420</v>
      </c>
      <c r="B979" s="1558" t="s">
        <v>4421</v>
      </c>
    </row>
    <row r="980" spans="1:5" ht="15" customHeight="1">
      <c r="A980" s="1553" t="s">
        <v>3972</v>
      </c>
      <c r="B980" s="1566" t="s">
        <v>3973</v>
      </c>
      <c r="D980" s="1559"/>
      <c r="E980" s="1559"/>
    </row>
    <row r="981" spans="1:5" ht="15" customHeight="1">
      <c r="A981" s="1553" t="s">
        <v>4423</v>
      </c>
      <c r="B981" s="1577" t="s">
        <v>4424</v>
      </c>
    </row>
    <row r="982" spans="1:5" ht="15" customHeight="1">
      <c r="A982" s="1553" t="s">
        <v>3974</v>
      </c>
      <c r="B982" s="1566" t="s">
        <v>3975</v>
      </c>
      <c r="D982" s="1559"/>
      <c r="E982" s="1559"/>
    </row>
    <row r="983" spans="1:5" ht="15" customHeight="1">
      <c r="A983" s="1553" t="s">
        <v>4426</v>
      </c>
      <c r="B983" s="1577" t="s">
        <v>4427</v>
      </c>
    </row>
    <row r="984" spans="1:5" ht="15" customHeight="1">
      <c r="A984" s="1553" t="s">
        <v>4428</v>
      </c>
      <c r="B984" s="1577" t="s">
        <v>4429</v>
      </c>
    </row>
    <row r="985" spans="1:5" ht="15" customHeight="1">
      <c r="A985" s="1553" t="s">
        <v>4430</v>
      </c>
      <c r="B985" s="1562" t="s">
        <v>4431</v>
      </c>
    </row>
    <row r="986" spans="1:5" ht="15" customHeight="1">
      <c r="A986" s="1553" t="s">
        <v>4432</v>
      </c>
      <c r="B986" s="1577" t="s">
        <v>4433</v>
      </c>
    </row>
    <row r="987" spans="1:5" ht="15" customHeight="1">
      <c r="A987" s="1553" t="s">
        <v>4434</v>
      </c>
      <c r="B987" s="1577" t="s">
        <v>4435</v>
      </c>
    </row>
    <row r="988" spans="1:5" ht="15" customHeight="1">
      <c r="A988" s="1553" t="s">
        <v>4436</v>
      </c>
      <c r="B988" s="1577" t="s">
        <v>4437</v>
      </c>
    </row>
    <row r="989" spans="1:5" ht="15" customHeight="1">
      <c r="A989" s="1553" t="s">
        <v>3976</v>
      </c>
      <c r="B989" s="1566" t="s">
        <v>3977</v>
      </c>
      <c r="D989" s="1559"/>
      <c r="E989" s="1559"/>
    </row>
    <row r="990" spans="1:5" ht="15" customHeight="1">
      <c r="A990" s="1553" t="s">
        <v>4439</v>
      </c>
      <c r="B990" s="1558" t="s">
        <v>4440</v>
      </c>
    </row>
    <row r="991" spans="1:5" ht="15" customHeight="1">
      <c r="A991" s="1553" t="s">
        <v>4441</v>
      </c>
      <c r="B991" s="1577" t="s">
        <v>4442</v>
      </c>
    </row>
    <row r="992" spans="1:5" ht="15" customHeight="1">
      <c r="A992" s="1553" t="s">
        <v>4443</v>
      </c>
      <c r="B992" s="1558" t="s">
        <v>4444</v>
      </c>
    </row>
    <row r="993" spans="1:5" ht="15" customHeight="1">
      <c r="A993" s="1553" t="s">
        <v>4445</v>
      </c>
      <c r="B993" s="1577" t="s">
        <v>4446</v>
      </c>
    </row>
    <row r="994" spans="1:5" ht="15" customHeight="1">
      <c r="A994" s="1553" t="s">
        <v>4447</v>
      </c>
      <c r="B994" s="1558" t="s">
        <v>4448</v>
      </c>
    </row>
    <row r="995" spans="1:5" ht="15" customHeight="1">
      <c r="A995" s="1553" t="s">
        <v>4449</v>
      </c>
      <c r="B995" s="1558" t="s">
        <v>4450</v>
      </c>
    </row>
    <row r="996" spans="1:5" ht="15" customHeight="1">
      <c r="A996" s="1553" t="s">
        <v>4451</v>
      </c>
      <c r="B996" s="1577" t="s">
        <v>4452</v>
      </c>
    </row>
    <row r="997" spans="1:5" ht="15" customHeight="1">
      <c r="A997" s="1553" t="s">
        <v>4453</v>
      </c>
      <c r="B997" s="1577" t="s">
        <v>4454</v>
      </c>
    </row>
    <row r="998" spans="1:5" ht="15" customHeight="1">
      <c r="A998" s="1553" t="s">
        <v>3978</v>
      </c>
      <c r="B998" s="1566" t="s">
        <v>3979</v>
      </c>
      <c r="D998" s="1559"/>
      <c r="E998" s="1559"/>
    </row>
    <row r="999" spans="1:5" ht="15" customHeight="1">
      <c r="A999" s="1553" t="s">
        <v>4456</v>
      </c>
      <c r="B999" s="1577" t="s">
        <v>4457</v>
      </c>
    </row>
    <row r="1000" spans="1:5" ht="15" customHeight="1">
      <c r="A1000" s="1553" t="s">
        <v>5607</v>
      </c>
      <c r="B1000" s="1562" t="s">
        <v>5608</v>
      </c>
    </row>
    <row r="1001" spans="1:5" ht="15" customHeight="1">
      <c r="A1001" s="1553" t="s">
        <v>3980</v>
      </c>
      <c r="B1001" s="1560" t="s">
        <v>3981</v>
      </c>
      <c r="D1001" s="1559"/>
      <c r="E1001" s="1559"/>
    </row>
    <row r="1002" spans="1:5" ht="15" customHeight="1">
      <c r="A1002" s="1553" t="s">
        <v>4458</v>
      </c>
      <c r="B1002" s="1577" t="s">
        <v>4459</v>
      </c>
    </row>
    <row r="1003" spans="1:5" ht="15" customHeight="1">
      <c r="A1003" s="1553" t="s">
        <v>4460</v>
      </c>
      <c r="B1003" s="1577" t="s">
        <v>4461</v>
      </c>
    </row>
    <row r="1004" spans="1:5" ht="15" customHeight="1">
      <c r="A1004" s="1553" t="s">
        <v>4462</v>
      </c>
      <c r="B1004" s="1558" t="s">
        <v>4463</v>
      </c>
    </row>
    <row r="1005" spans="1:5" ht="15" customHeight="1">
      <c r="A1005" s="1553" t="s">
        <v>4464</v>
      </c>
      <c r="B1005" s="1577" t="s">
        <v>4465</v>
      </c>
    </row>
    <row r="1006" spans="1:5" ht="15" customHeight="1">
      <c r="A1006" s="1553" t="s">
        <v>4466</v>
      </c>
      <c r="B1006" s="1560" t="s">
        <v>4467</v>
      </c>
    </row>
    <row r="1007" spans="1:5" ht="15" customHeight="1">
      <c r="A1007" s="1553" t="s">
        <v>3982</v>
      </c>
      <c r="B1007" s="1566" t="s">
        <v>3983</v>
      </c>
      <c r="D1007" s="1559"/>
      <c r="E1007" s="1559"/>
    </row>
    <row r="1008" spans="1:5" ht="15" customHeight="1">
      <c r="A1008" s="1553" t="s">
        <v>5406</v>
      </c>
      <c r="B1008" s="1564" t="s">
        <v>6636</v>
      </c>
    </row>
    <row r="1009" spans="1:5" ht="15" customHeight="1">
      <c r="A1009" s="1553" t="s">
        <v>4468</v>
      </c>
      <c r="B1009" s="1577" t="s">
        <v>4469</v>
      </c>
    </row>
    <row r="1010" spans="1:5" ht="15" customHeight="1">
      <c r="A1010" s="1553" t="s">
        <v>7279</v>
      </c>
      <c r="B1010" s="1560" t="s">
        <v>7280</v>
      </c>
    </row>
    <row r="1011" spans="1:5" ht="15" customHeight="1">
      <c r="A1011" s="1553" t="s">
        <v>4470</v>
      </c>
      <c r="B1011" s="1558" t="s">
        <v>1001</v>
      </c>
    </row>
    <row r="1012" spans="1:5" ht="15" customHeight="1">
      <c r="A1012" s="1553" t="s">
        <v>4471</v>
      </c>
      <c r="B1012" s="1560" t="s">
        <v>4472</v>
      </c>
    </row>
    <row r="1013" spans="1:5" ht="15" customHeight="1">
      <c r="A1013" s="1553" t="s">
        <v>4473</v>
      </c>
      <c r="B1013" s="1558" t="s">
        <v>4474</v>
      </c>
    </row>
    <row r="1014" spans="1:5" ht="15" customHeight="1">
      <c r="A1014" s="1553" t="s">
        <v>4475</v>
      </c>
      <c r="B1014" s="1577" t="s">
        <v>4476</v>
      </c>
    </row>
    <row r="1015" spans="1:5" ht="15" customHeight="1">
      <c r="A1015" s="1553" t="s">
        <v>4477</v>
      </c>
      <c r="B1015" s="1558" t="s">
        <v>4478</v>
      </c>
    </row>
    <row r="1016" spans="1:5" ht="15" customHeight="1">
      <c r="A1016" s="1553" t="s">
        <v>4479</v>
      </c>
      <c r="B1016" s="1577" t="s">
        <v>4480</v>
      </c>
    </row>
    <row r="1017" spans="1:5" ht="15" customHeight="1">
      <c r="A1017" s="1553" t="s">
        <v>3984</v>
      </c>
      <c r="B1017" s="1566" t="s">
        <v>3985</v>
      </c>
      <c r="D1017" s="1559"/>
      <c r="E1017" s="1559"/>
    </row>
    <row r="1018" spans="1:5" ht="15" customHeight="1">
      <c r="A1018" s="1553" t="s">
        <v>4481</v>
      </c>
      <c r="B1018" s="1577" t="s">
        <v>4482</v>
      </c>
    </row>
    <row r="1019" spans="1:5" ht="15" customHeight="1">
      <c r="A1019" s="1553" t="s">
        <v>4483</v>
      </c>
      <c r="B1019" s="1558" t="s">
        <v>4484</v>
      </c>
    </row>
    <row r="1020" spans="1:5" ht="15" customHeight="1">
      <c r="A1020" s="1553" t="s">
        <v>4485</v>
      </c>
      <c r="B1020" s="1560" t="s">
        <v>4486</v>
      </c>
    </row>
    <row r="1021" spans="1:5" ht="15" customHeight="1">
      <c r="A1021" s="1553" t="s">
        <v>4487</v>
      </c>
      <c r="B1021" s="1577" t="s">
        <v>4488</v>
      </c>
    </row>
    <row r="1022" spans="1:5" ht="15" customHeight="1">
      <c r="A1022" s="1553" t="s">
        <v>4489</v>
      </c>
      <c r="B1022" s="1560" t="s">
        <v>4490</v>
      </c>
    </row>
    <row r="1023" spans="1:5" ht="15" customHeight="1">
      <c r="A1023" s="1553" t="s">
        <v>3986</v>
      </c>
      <c r="B1023" s="1560" t="s">
        <v>3987</v>
      </c>
      <c r="D1023" s="1559"/>
      <c r="E1023" s="1559"/>
    </row>
    <row r="1024" spans="1:5" ht="15" customHeight="1">
      <c r="A1024" s="1553" t="s">
        <v>3988</v>
      </c>
      <c r="B1024" s="1566" t="s">
        <v>3989</v>
      </c>
      <c r="D1024" s="1559"/>
      <c r="E1024" s="1559"/>
    </row>
    <row r="1025" spans="1:5" ht="15" customHeight="1">
      <c r="A1025" s="1553" t="s">
        <v>3990</v>
      </c>
      <c r="B1025" s="1566" t="s">
        <v>3991</v>
      </c>
      <c r="D1025" s="1559"/>
      <c r="E1025" s="1559"/>
    </row>
    <row r="1026" spans="1:5" ht="15" customHeight="1">
      <c r="A1026" s="1553" t="s">
        <v>3992</v>
      </c>
      <c r="B1026" s="1566" t="s">
        <v>3993</v>
      </c>
      <c r="D1026" s="1559"/>
      <c r="E1026" s="1559"/>
    </row>
    <row r="1027" spans="1:5" ht="15" customHeight="1">
      <c r="A1027" s="1553" t="s">
        <v>3994</v>
      </c>
      <c r="B1027" s="1566" t="s">
        <v>3995</v>
      </c>
      <c r="D1027" s="1559"/>
      <c r="E1027" s="1559"/>
    </row>
    <row r="1028" spans="1:5" ht="15" customHeight="1">
      <c r="A1028" s="1553" t="s">
        <v>4495</v>
      </c>
      <c r="B1028" s="1558" t="s">
        <v>4496</v>
      </c>
    </row>
    <row r="1029" spans="1:5" ht="15" customHeight="1">
      <c r="A1029" s="1553" t="s">
        <v>4497</v>
      </c>
      <c r="B1029" s="1558" t="s">
        <v>4498</v>
      </c>
    </row>
    <row r="1030" spans="1:5" ht="15" customHeight="1">
      <c r="A1030" s="1553" t="s">
        <v>3996</v>
      </c>
      <c r="B1030" s="1566" t="s">
        <v>3997</v>
      </c>
      <c r="D1030" s="1559"/>
      <c r="E1030" s="1559"/>
    </row>
    <row r="1031" spans="1:5" ht="15" customHeight="1">
      <c r="A1031" s="1553" t="s">
        <v>4500</v>
      </c>
      <c r="B1031" s="1570" t="s">
        <v>4501</v>
      </c>
    </row>
    <row r="1032" spans="1:5" ht="15" customHeight="1">
      <c r="A1032" s="1553" t="s">
        <v>4502</v>
      </c>
      <c r="B1032" s="1560" t="s">
        <v>4503</v>
      </c>
    </row>
    <row r="1033" spans="1:5" ht="15" customHeight="1">
      <c r="A1033" s="1553" t="s">
        <v>4504</v>
      </c>
      <c r="B1033" s="1560" t="s">
        <v>4505</v>
      </c>
    </row>
    <row r="1034" spans="1:5" ht="15" customHeight="1">
      <c r="A1034" s="1553" t="s">
        <v>4506</v>
      </c>
      <c r="B1034" s="1560" t="s">
        <v>4507</v>
      </c>
    </row>
    <row r="1035" spans="1:5" ht="15" customHeight="1">
      <c r="A1035" s="1553" t="s">
        <v>4508</v>
      </c>
      <c r="B1035" s="1560" t="s">
        <v>4509</v>
      </c>
    </row>
    <row r="1036" spans="1:5" ht="15" customHeight="1">
      <c r="A1036" s="1553" t="s">
        <v>3998</v>
      </c>
      <c r="B1036" s="1566" t="s">
        <v>3999</v>
      </c>
      <c r="D1036" s="1559"/>
      <c r="E1036" s="1559"/>
    </row>
    <row r="1037" spans="1:5" ht="15" customHeight="1">
      <c r="A1037" s="1553" t="s">
        <v>4511</v>
      </c>
      <c r="B1037" s="1560" t="s">
        <v>4512</v>
      </c>
    </row>
    <row r="1038" spans="1:5" ht="15" customHeight="1">
      <c r="A1038" s="1553" t="s">
        <v>4513</v>
      </c>
      <c r="B1038" s="1560" t="s">
        <v>4514</v>
      </c>
    </row>
    <row r="1039" spans="1:5" ht="15" customHeight="1">
      <c r="A1039" s="1553" t="s">
        <v>4515</v>
      </c>
      <c r="B1039" s="1560" t="s">
        <v>4516</v>
      </c>
    </row>
    <row r="1040" spans="1:5" ht="15" customHeight="1">
      <c r="A1040" s="1553" t="s">
        <v>7840</v>
      </c>
      <c r="B1040" s="1560" t="s">
        <v>4518</v>
      </c>
    </row>
    <row r="1041" spans="1:5" ht="15" customHeight="1">
      <c r="A1041" s="1553" t="s">
        <v>4519</v>
      </c>
      <c r="B1041" s="1560" t="s">
        <v>4520</v>
      </c>
    </row>
    <row r="1042" spans="1:5" ht="15" customHeight="1">
      <c r="A1042" s="1553" t="s">
        <v>4521</v>
      </c>
      <c r="B1042" s="1560" t="s">
        <v>4522</v>
      </c>
    </row>
    <row r="1043" spans="1:5" ht="15" customHeight="1">
      <c r="A1043" s="1553" t="s">
        <v>4523</v>
      </c>
      <c r="B1043" s="1560" t="s">
        <v>4524</v>
      </c>
    </row>
    <row r="1044" spans="1:5" ht="15" customHeight="1">
      <c r="A1044" s="1553" t="s">
        <v>4525</v>
      </c>
      <c r="B1044" s="1577" t="s">
        <v>4526</v>
      </c>
    </row>
    <row r="1045" spans="1:5" ht="15" customHeight="1">
      <c r="A1045" s="1553" t="s">
        <v>4000</v>
      </c>
      <c r="B1045" s="1566" t="s">
        <v>4001</v>
      </c>
      <c r="D1045" s="1559"/>
      <c r="E1045" s="1559"/>
    </row>
    <row r="1046" spans="1:5" ht="15" customHeight="1">
      <c r="A1046" s="1553" t="s">
        <v>4002</v>
      </c>
      <c r="B1046" s="1566" t="s">
        <v>4003</v>
      </c>
      <c r="D1046" s="1559"/>
      <c r="E1046" s="1559"/>
    </row>
    <row r="1047" spans="1:5" ht="15" customHeight="1">
      <c r="A1047" s="1553" t="s">
        <v>4004</v>
      </c>
      <c r="B1047" s="1560" t="s">
        <v>4005</v>
      </c>
      <c r="D1047" s="1559"/>
      <c r="E1047" s="1559"/>
    </row>
    <row r="1048" spans="1:5" ht="15" customHeight="1">
      <c r="A1048" s="1553" t="s">
        <v>7768</v>
      </c>
      <c r="B1048" s="1572" t="s">
        <v>7769</v>
      </c>
      <c r="C1048" s="1559"/>
    </row>
    <row r="1049" spans="1:5" ht="15" customHeight="1">
      <c r="A1049" s="1553" t="s">
        <v>4006</v>
      </c>
      <c r="B1049" s="1558" t="s">
        <v>4007</v>
      </c>
      <c r="D1049" s="1559"/>
      <c r="E1049" s="1559"/>
    </row>
    <row r="1050" spans="1:5" ht="15" customHeight="1">
      <c r="A1050" s="1553" t="s">
        <v>4530</v>
      </c>
      <c r="B1050" s="1558" t="s">
        <v>4531</v>
      </c>
    </row>
    <row r="1051" spans="1:5" ht="15" customHeight="1">
      <c r="A1051" s="1553" t="s">
        <v>4532</v>
      </c>
      <c r="B1051" s="1560" t="s">
        <v>4533</v>
      </c>
    </row>
    <row r="1052" spans="1:5" ht="15" customHeight="1">
      <c r="A1052" s="1553" t="s">
        <v>4534</v>
      </c>
      <c r="B1052" s="1560" t="s">
        <v>4535</v>
      </c>
    </row>
    <row r="1053" spans="1:5" ht="15" customHeight="1">
      <c r="A1053" s="1553" t="s">
        <v>4008</v>
      </c>
      <c r="B1053" s="1558" t="s">
        <v>4009</v>
      </c>
      <c r="D1053" s="1559"/>
      <c r="E1053" s="1559"/>
    </row>
    <row r="1054" spans="1:5" ht="15" customHeight="1">
      <c r="A1054" s="1553" t="s">
        <v>4536</v>
      </c>
      <c r="B1054" s="1560" t="s">
        <v>4537</v>
      </c>
    </row>
    <row r="1055" spans="1:5" ht="15" customHeight="1">
      <c r="A1055" s="1553" t="s">
        <v>4538</v>
      </c>
      <c r="B1055" s="1560" t="s">
        <v>4539</v>
      </c>
    </row>
    <row r="1056" spans="1:5" ht="15" customHeight="1">
      <c r="A1056" s="1553" t="s">
        <v>4540</v>
      </c>
      <c r="B1056" s="1558" t="s">
        <v>4541</v>
      </c>
    </row>
    <row r="1057" spans="1:5" ht="15" customHeight="1">
      <c r="A1057" s="1553" t="s">
        <v>4542</v>
      </c>
      <c r="B1057" s="1560" t="s">
        <v>4543</v>
      </c>
    </row>
    <row r="1058" spans="1:5" ht="15" customHeight="1">
      <c r="A1058" s="1553" t="s">
        <v>4544</v>
      </c>
      <c r="B1058" s="1558" t="s">
        <v>4545</v>
      </c>
    </row>
    <row r="1059" spans="1:5" ht="15" customHeight="1">
      <c r="A1059" s="1553" t="s">
        <v>4546</v>
      </c>
      <c r="B1059" s="1560" t="s">
        <v>4547</v>
      </c>
    </row>
    <row r="1060" spans="1:5" ht="15" customHeight="1">
      <c r="A1060" s="1553" t="s">
        <v>4548</v>
      </c>
      <c r="B1060" s="1560" t="s">
        <v>4549</v>
      </c>
    </row>
    <row r="1061" spans="1:5" ht="15" customHeight="1">
      <c r="A1061" s="1553" t="s">
        <v>4550</v>
      </c>
      <c r="B1061" s="1560" t="s">
        <v>4551</v>
      </c>
    </row>
    <row r="1062" spans="1:5" ht="15" customHeight="1">
      <c r="A1062" s="1553" t="s">
        <v>4010</v>
      </c>
      <c r="B1062" s="1558" t="s">
        <v>4011</v>
      </c>
      <c r="D1062" s="1559"/>
      <c r="E1062" s="1559"/>
    </row>
    <row r="1063" spans="1:5" ht="15" customHeight="1">
      <c r="A1063" s="1553" t="s">
        <v>4012</v>
      </c>
      <c r="B1063" s="1558" t="s">
        <v>4013</v>
      </c>
      <c r="D1063" s="1559"/>
      <c r="E1063" s="1559"/>
    </row>
    <row r="1064" spans="1:5" ht="15" customHeight="1">
      <c r="A1064" s="1553" t="s">
        <v>4554</v>
      </c>
      <c r="B1064" s="1558" t="s">
        <v>4555</v>
      </c>
    </row>
    <row r="1065" spans="1:5" ht="15" customHeight="1">
      <c r="A1065" s="1553" t="s">
        <v>4556</v>
      </c>
      <c r="B1065" s="1558" t="s">
        <v>4557</v>
      </c>
    </row>
    <row r="1066" spans="1:5" ht="15" customHeight="1">
      <c r="A1066" s="1553" t="s">
        <v>4558</v>
      </c>
      <c r="B1066" s="1577" t="s">
        <v>4559</v>
      </c>
    </row>
    <row r="1067" spans="1:5" ht="15" customHeight="1">
      <c r="A1067" s="1553" t="s">
        <v>4560</v>
      </c>
      <c r="B1067" s="1558" t="s">
        <v>4561</v>
      </c>
    </row>
    <row r="1068" spans="1:5" ht="15" customHeight="1">
      <c r="A1068" s="1553" t="s">
        <v>4562</v>
      </c>
      <c r="B1068" s="1558" t="s">
        <v>4563</v>
      </c>
    </row>
    <row r="1069" spans="1:5" ht="15" customHeight="1">
      <c r="A1069" s="1553" t="s">
        <v>7758</v>
      </c>
      <c r="B1069" s="1558" t="s">
        <v>7759</v>
      </c>
    </row>
    <row r="1070" spans="1:5" ht="15" customHeight="1">
      <c r="A1070" s="1553" t="s">
        <v>4564</v>
      </c>
      <c r="B1070" s="1560" t="s">
        <v>4565</v>
      </c>
    </row>
    <row r="1071" spans="1:5" ht="15" customHeight="1">
      <c r="A1071" s="1553" t="s">
        <v>4566</v>
      </c>
      <c r="B1071" s="1560" t="s">
        <v>4567</v>
      </c>
    </row>
    <row r="1072" spans="1:5" ht="15" customHeight="1">
      <c r="A1072" s="1553" t="s">
        <v>4568</v>
      </c>
      <c r="B1072" s="1560" t="s">
        <v>4569</v>
      </c>
    </row>
    <row r="1073" spans="1:5" ht="15" customHeight="1">
      <c r="A1073" s="1553" t="s">
        <v>4570</v>
      </c>
      <c r="B1073" s="1560" t="s">
        <v>4571</v>
      </c>
    </row>
    <row r="1074" spans="1:5" ht="15" customHeight="1">
      <c r="A1074" s="1553" t="s">
        <v>4572</v>
      </c>
      <c r="B1074" s="1560" t="s">
        <v>4573</v>
      </c>
    </row>
    <row r="1075" spans="1:5" ht="15" customHeight="1">
      <c r="A1075" s="1553" t="s">
        <v>4574</v>
      </c>
      <c r="B1075" s="1560" t="s">
        <v>4575</v>
      </c>
    </row>
    <row r="1076" spans="1:5" ht="15" customHeight="1">
      <c r="A1076" s="1553" t="s">
        <v>4014</v>
      </c>
      <c r="B1076" s="1566" t="s">
        <v>4015</v>
      </c>
      <c r="D1076" s="1559"/>
      <c r="E1076" s="1559"/>
    </row>
    <row r="1077" spans="1:5" ht="15" customHeight="1">
      <c r="A1077" s="1553" t="s">
        <v>4577</v>
      </c>
      <c r="B1077" s="1577" t="s">
        <v>4578</v>
      </c>
    </row>
    <row r="1078" spans="1:5" ht="15" customHeight="1">
      <c r="A1078" s="1553" t="s">
        <v>4579</v>
      </c>
      <c r="B1078" s="1560" t="s">
        <v>4580</v>
      </c>
    </row>
    <row r="1079" spans="1:5" ht="15" customHeight="1">
      <c r="A1079" s="1553" t="s">
        <v>4581</v>
      </c>
      <c r="B1079" s="1577" t="s">
        <v>4582</v>
      </c>
    </row>
    <row r="1080" spans="1:5" ht="15" customHeight="1">
      <c r="A1080" s="1553" t="s">
        <v>4583</v>
      </c>
      <c r="B1080" s="1577" t="s">
        <v>4584</v>
      </c>
    </row>
    <row r="1081" spans="1:5" ht="15" customHeight="1">
      <c r="A1081" s="1553" t="s">
        <v>4585</v>
      </c>
      <c r="B1081" s="1558" t="s">
        <v>4586</v>
      </c>
    </row>
    <row r="1082" spans="1:5" ht="15" customHeight="1">
      <c r="A1082" s="1553" t="s">
        <v>4587</v>
      </c>
      <c r="B1082" s="1560" t="s">
        <v>4588</v>
      </c>
    </row>
    <row r="1083" spans="1:5" ht="15" customHeight="1">
      <c r="A1083" s="1553" t="s">
        <v>4589</v>
      </c>
      <c r="B1083" s="1558" t="s">
        <v>4590</v>
      </c>
    </row>
    <row r="1084" spans="1:5" ht="15" customHeight="1">
      <c r="A1084" s="1553" t="s">
        <v>4591</v>
      </c>
      <c r="B1084" s="1560" t="s">
        <v>4592</v>
      </c>
    </row>
    <row r="1085" spans="1:5" ht="15" customHeight="1">
      <c r="A1085" s="1553" t="s">
        <v>4593</v>
      </c>
      <c r="B1085" s="1558" t="s">
        <v>4594</v>
      </c>
    </row>
    <row r="1086" spans="1:5" ht="15" customHeight="1">
      <c r="A1086" s="1553" t="s">
        <v>4595</v>
      </c>
      <c r="B1086" s="1560" t="s">
        <v>4596</v>
      </c>
    </row>
    <row r="1087" spans="1:5" ht="15" customHeight="1">
      <c r="A1087" s="1553" t="s">
        <v>4597</v>
      </c>
      <c r="B1087" s="1558" t="s">
        <v>4598</v>
      </c>
    </row>
    <row r="1088" spans="1:5" ht="15" customHeight="1">
      <c r="A1088" s="1553" t="s">
        <v>4599</v>
      </c>
      <c r="B1088" s="1577" t="s">
        <v>4600</v>
      </c>
    </row>
    <row r="1089" spans="1:2" ht="15" customHeight="1">
      <c r="A1089" s="1553" t="s">
        <v>4601</v>
      </c>
      <c r="B1089" s="1577" t="s">
        <v>4602</v>
      </c>
    </row>
    <row r="1090" spans="1:2" ht="15" customHeight="1">
      <c r="A1090" s="1553" t="s">
        <v>5610</v>
      </c>
      <c r="B1090" s="1562" t="s">
        <v>5611</v>
      </c>
    </row>
    <row r="1091" spans="1:2" ht="15" customHeight="1">
      <c r="A1091" s="1553" t="s">
        <v>4603</v>
      </c>
      <c r="B1091" s="1560" t="s">
        <v>4604</v>
      </c>
    </row>
    <row r="1092" spans="1:2" ht="15" customHeight="1">
      <c r="A1092" s="1553" t="s">
        <v>4605</v>
      </c>
      <c r="B1092" s="1577" t="s">
        <v>4606</v>
      </c>
    </row>
    <row r="1093" spans="1:2" ht="15" customHeight="1">
      <c r="A1093" s="1553" t="s">
        <v>4607</v>
      </c>
      <c r="B1093" s="1558" t="s">
        <v>4608</v>
      </c>
    </row>
    <row r="1094" spans="1:2" ht="15" customHeight="1">
      <c r="A1094" s="1553" t="s">
        <v>4609</v>
      </c>
      <c r="B1094" s="1560" t="s">
        <v>4610</v>
      </c>
    </row>
    <row r="1095" spans="1:2" ht="15" customHeight="1">
      <c r="A1095" s="1553" t="s">
        <v>4611</v>
      </c>
      <c r="B1095" s="1558" t="s">
        <v>4612</v>
      </c>
    </row>
    <row r="1096" spans="1:2" ht="15" customHeight="1">
      <c r="A1096" s="1553" t="s">
        <v>4613</v>
      </c>
      <c r="B1096" s="1560" t="s">
        <v>4614</v>
      </c>
    </row>
    <row r="1097" spans="1:2" ht="15" customHeight="1">
      <c r="A1097" s="1553" t="s">
        <v>4615</v>
      </c>
      <c r="B1097" s="1560" t="s">
        <v>4616</v>
      </c>
    </row>
    <row r="1098" spans="1:2" ht="15" customHeight="1">
      <c r="A1098" s="1553" t="s">
        <v>4617</v>
      </c>
      <c r="B1098" s="1558" t="s">
        <v>4618</v>
      </c>
    </row>
    <row r="1099" spans="1:2" ht="15" customHeight="1">
      <c r="A1099" s="1553" t="s">
        <v>4619</v>
      </c>
      <c r="B1099" s="1560" t="s">
        <v>4620</v>
      </c>
    </row>
    <row r="1100" spans="1:2" ht="15" customHeight="1">
      <c r="A1100" s="1553" t="s">
        <v>4621</v>
      </c>
      <c r="B1100" s="1558" t="s">
        <v>4622</v>
      </c>
    </row>
    <row r="1101" spans="1:2" ht="15" customHeight="1">
      <c r="A1101" s="1553" t="s">
        <v>4623</v>
      </c>
      <c r="B1101" s="1558" t="s">
        <v>4624</v>
      </c>
    </row>
    <row r="1102" spans="1:2" ht="15" customHeight="1">
      <c r="A1102" s="1553" t="s">
        <v>4625</v>
      </c>
      <c r="B1102" s="1560" t="s">
        <v>4626</v>
      </c>
    </row>
    <row r="1103" spans="1:2" ht="15" customHeight="1">
      <c r="A1103" s="1553" t="s">
        <v>4627</v>
      </c>
      <c r="B1103" s="1560" t="s">
        <v>4628</v>
      </c>
    </row>
    <row r="1104" spans="1:2" ht="15" customHeight="1">
      <c r="A1104" s="1553" t="s">
        <v>4629</v>
      </c>
      <c r="B1104" s="1558" t="s">
        <v>4630</v>
      </c>
    </row>
    <row r="1105" spans="1:5" ht="15" customHeight="1">
      <c r="A1105" s="1553" t="s">
        <v>4631</v>
      </c>
      <c r="B1105" s="1560" t="s">
        <v>4632</v>
      </c>
    </row>
    <row r="1106" spans="1:5" ht="15" customHeight="1">
      <c r="A1106" s="1553" t="s">
        <v>4016</v>
      </c>
      <c r="B1106" s="1566" t="s">
        <v>4017</v>
      </c>
      <c r="D1106" s="1559"/>
      <c r="E1106" s="1559"/>
    </row>
    <row r="1107" spans="1:5" ht="15" customHeight="1">
      <c r="A1107" s="1553" t="s">
        <v>4634</v>
      </c>
      <c r="B1107" s="1560" t="s">
        <v>4635</v>
      </c>
    </row>
    <row r="1108" spans="1:5" ht="15" customHeight="1">
      <c r="A1108" s="1553" t="s">
        <v>4636</v>
      </c>
      <c r="B1108" s="1560" t="s">
        <v>4637</v>
      </c>
    </row>
    <row r="1109" spans="1:5" ht="15" customHeight="1">
      <c r="A1109" s="1553" t="s">
        <v>4018</v>
      </c>
      <c r="B1109" s="1566" t="s">
        <v>4019</v>
      </c>
      <c r="D1109" s="1559"/>
      <c r="E1109" s="1559"/>
    </row>
    <row r="1110" spans="1:5" ht="15" customHeight="1">
      <c r="A1110" s="1553" t="s">
        <v>4638</v>
      </c>
      <c r="B1110" s="1558" t="s">
        <v>4639</v>
      </c>
    </row>
    <row r="1111" spans="1:5" ht="15" customHeight="1">
      <c r="A1111" s="1553" t="s">
        <v>4640</v>
      </c>
      <c r="B1111" s="1560" t="s">
        <v>4641</v>
      </c>
    </row>
    <row r="1112" spans="1:5" ht="15" customHeight="1">
      <c r="A1112" s="1553" t="s">
        <v>4642</v>
      </c>
      <c r="B1112" s="1560" t="s">
        <v>4643</v>
      </c>
    </row>
    <row r="1113" spans="1:5" ht="15" customHeight="1">
      <c r="A1113" s="1553" t="s">
        <v>4644</v>
      </c>
      <c r="B1113" s="1560" t="s">
        <v>4645</v>
      </c>
    </row>
    <row r="1114" spans="1:5" ht="15" customHeight="1">
      <c r="A1114" s="1553" t="s">
        <v>4646</v>
      </c>
      <c r="B1114" s="1560" t="s">
        <v>7741</v>
      </c>
      <c r="D1114" s="1559"/>
      <c r="E1114" s="1559"/>
    </row>
    <row r="1115" spans="1:5" ht="15" customHeight="1">
      <c r="A1115" s="1553" t="s">
        <v>4648</v>
      </c>
      <c r="B1115" s="1560" t="s">
        <v>4649</v>
      </c>
    </row>
    <row r="1116" spans="1:5" ht="15" customHeight="1">
      <c r="A1116" s="1553" t="s">
        <v>4650</v>
      </c>
      <c r="B1116" s="1558" t="s">
        <v>4651</v>
      </c>
    </row>
    <row r="1117" spans="1:5" ht="15" customHeight="1">
      <c r="A1117" s="1553" t="s">
        <v>4652</v>
      </c>
      <c r="B1117" s="1558" t="s">
        <v>4653</v>
      </c>
    </row>
    <row r="1118" spans="1:5" ht="15" customHeight="1">
      <c r="A1118" s="1553" t="s">
        <v>4654</v>
      </c>
      <c r="B1118" s="1560" t="s">
        <v>4655</v>
      </c>
    </row>
    <row r="1119" spans="1:5" ht="15" customHeight="1">
      <c r="A1119" s="1553" t="s">
        <v>4656</v>
      </c>
      <c r="B1119" s="1560" t="s">
        <v>7742</v>
      </c>
      <c r="D1119" s="1559"/>
      <c r="E1119" s="1559"/>
    </row>
    <row r="1120" spans="1:5" ht="15" customHeight="1">
      <c r="A1120" s="1553" t="s">
        <v>4020</v>
      </c>
      <c r="B1120" s="1566" t="s">
        <v>3983</v>
      </c>
      <c r="D1120" s="1559"/>
      <c r="E1120" s="1559"/>
    </row>
    <row r="1121" spans="1:5" ht="15" customHeight="1">
      <c r="A1121" s="1553" t="s">
        <v>4658</v>
      </c>
      <c r="B1121" s="1558" t="s">
        <v>4659</v>
      </c>
    </row>
    <row r="1122" spans="1:5" ht="15" customHeight="1">
      <c r="A1122" s="1553" t="s">
        <v>7264</v>
      </c>
      <c r="B1122" s="1560" t="s">
        <v>7265</v>
      </c>
      <c r="D1122" s="1559"/>
      <c r="E1122" s="1559"/>
    </row>
    <row r="1123" spans="1:5" ht="15" customHeight="1">
      <c r="A1123" s="1553" t="s">
        <v>4660</v>
      </c>
      <c r="B1123" s="1558" t="s">
        <v>4661</v>
      </c>
    </row>
    <row r="1124" spans="1:5" ht="15" customHeight="1">
      <c r="A1124" s="1553" t="s">
        <v>4662</v>
      </c>
      <c r="B1124" s="1560" t="s">
        <v>4663</v>
      </c>
    </row>
    <row r="1125" spans="1:5" ht="15" customHeight="1">
      <c r="A1125" s="1553" t="s">
        <v>4664</v>
      </c>
      <c r="B1125" s="1560" t="s">
        <v>4665</v>
      </c>
    </row>
    <row r="1126" spans="1:5" ht="15" customHeight="1">
      <c r="A1126" s="1553" t="s">
        <v>4666</v>
      </c>
      <c r="B1126" s="1560" t="s">
        <v>4667</v>
      </c>
    </row>
    <row r="1127" spans="1:5" ht="15" customHeight="1">
      <c r="A1127" s="1553" t="s">
        <v>4668</v>
      </c>
      <c r="B1127" s="1560" t="s">
        <v>4669</v>
      </c>
    </row>
    <row r="1128" spans="1:5" ht="15" customHeight="1">
      <c r="A1128" s="1553" t="s">
        <v>4670</v>
      </c>
      <c r="B1128" s="1560" t="s">
        <v>4671</v>
      </c>
    </row>
    <row r="1129" spans="1:5" ht="15" customHeight="1">
      <c r="A1129" s="1553" t="s">
        <v>4672</v>
      </c>
      <c r="B1129" s="1560" t="s">
        <v>4673</v>
      </c>
    </row>
    <row r="1130" spans="1:5" ht="15" customHeight="1">
      <c r="A1130" s="1553" t="s">
        <v>5980</v>
      </c>
      <c r="B1130" s="1560" t="s">
        <v>5981</v>
      </c>
    </row>
    <row r="1131" spans="1:5" ht="15" customHeight="1">
      <c r="A1131" s="1553" t="s">
        <v>5982</v>
      </c>
      <c r="B1131" s="1562" t="s">
        <v>5983</v>
      </c>
    </row>
    <row r="1132" spans="1:5" ht="15" customHeight="1">
      <c r="A1132" s="1553" t="s">
        <v>5984</v>
      </c>
      <c r="B1132" s="1560" t="s">
        <v>5985</v>
      </c>
    </row>
    <row r="1133" spans="1:5" ht="15" customHeight="1">
      <c r="A1133" s="1553" t="s">
        <v>5986</v>
      </c>
      <c r="B1133" s="1562" t="s">
        <v>5987</v>
      </c>
    </row>
    <row r="1134" spans="1:5" ht="15" customHeight="1">
      <c r="A1134" s="1553" t="s">
        <v>5988</v>
      </c>
      <c r="B1134" s="1566" t="s">
        <v>5989</v>
      </c>
    </row>
    <row r="1135" spans="1:5" ht="15" customHeight="1">
      <c r="A1135" s="1553" t="s">
        <v>5990</v>
      </c>
      <c r="B1135" s="1562" t="s">
        <v>5991</v>
      </c>
    </row>
    <row r="1136" spans="1:5" ht="15" customHeight="1">
      <c r="A1136" s="1553" t="s">
        <v>5992</v>
      </c>
      <c r="B1136" s="1560" t="s">
        <v>5993</v>
      </c>
    </row>
    <row r="1137" spans="1:5" ht="15" customHeight="1">
      <c r="A1137" s="1553" t="s">
        <v>7779</v>
      </c>
      <c r="B1137" s="1560" t="s">
        <v>7780</v>
      </c>
    </row>
    <row r="1138" spans="1:5" ht="15" customHeight="1">
      <c r="A1138" s="1553" t="s">
        <v>7781</v>
      </c>
      <c r="B1138" s="1560" t="s">
        <v>7782</v>
      </c>
    </row>
    <row r="1139" spans="1:5" ht="15" customHeight="1">
      <c r="A1139" s="1553" t="s">
        <v>5994</v>
      </c>
      <c r="B1139" s="1560" t="s">
        <v>5995</v>
      </c>
    </row>
    <row r="1140" spans="1:5" ht="15" customHeight="1">
      <c r="A1140" s="1553" t="s">
        <v>4021</v>
      </c>
      <c r="B1140" s="1566" t="s">
        <v>4022</v>
      </c>
      <c r="D1140" s="1559"/>
      <c r="E1140" s="1559"/>
    </row>
    <row r="1141" spans="1:5" ht="15" customHeight="1">
      <c r="A1141" s="1553" t="s">
        <v>4023</v>
      </c>
      <c r="B1141" s="1566" t="s">
        <v>4024</v>
      </c>
      <c r="D1141" s="1559"/>
      <c r="E1141" s="1559"/>
    </row>
    <row r="1142" spans="1:5" ht="15" customHeight="1">
      <c r="A1142" s="1553" t="s">
        <v>3047</v>
      </c>
      <c r="B1142" s="1560" t="s">
        <v>3048</v>
      </c>
    </row>
    <row r="1143" spans="1:5" ht="15" customHeight="1">
      <c r="A1143" s="1553" t="s">
        <v>4025</v>
      </c>
      <c r="B1143" s="1566" t="s">
        <v>4026</v>
      </c>
      <c r="D1143" s="1559"/>
      <c r="E1143" s="1559"/>
    </row>
    <row r="1144" spans="1:5" ht="15" customHeight="1">
      <c r="A1144" s="1553" t="s">
        <v>4027</v>
      </c>
      <c r="B1144" s="1566" t="s">
        <v>4028</v>
      </c>
      <c r="D1144" s="1559"/>
      <c r="E1144" s="1559"/>
    </row>
    <row r="1145" spans="1:5" ht="15" customHeight="1">
      <c r="A1145" s="1553" t="s">
        <v>7266</v>
      </c>
      <c r="B1145" s="1560" t="s">
        <v>7267</v>
      </c>
      <c r="D1145" s="1559"/>
      <c r="E1145" s="1559"/>
    </row>
    <row r="1146" spans="1:5" ht="15" customHeight="1">
      <c r="A1146" s="1553" t="s">
        <v>4029</v>
      </c>
      <c r="B1146" s="1560" t="s">
        <v>4030</v>
      </c>
      <c r="D1146" s="1559"/>
      <c r="E1146" s="1559"/>
    </row>
    <row r="1147" spans="1:5" ht="15" customHeight="1">
      <c r="A1147" s="1553" t="s">
        <v>4031</v>
      </c>
      <c r="B1147" s="1566" t="s">
        <v>4032</v>
      </c>
      <c r="D1147" s="1559"/>
      <c r="E1147" s="1559"/>
    </row>
    <row r="1148" spans="1:5" ht="15" customHeight="1">
      <c r="A1148" s="1553" t="s">
        <v>4033</v>
      </c>
      <c r="B1148" s="1566" t="s">
        <v>4034</v>
      </c>
      <c r="D1148" s="1559"/>
      <c r="E1148" s="1559"/>
    </row>
    <row r="1149" spans="1:5" ht="15" customHeight="1">
      <c r="A1149" s="1553" t="s">
        <v>5408</v>
      </c>
      <c r="B1149" s="1560" t="s">
        <v>5409</v>
      </c>
    </row>
    <row r="1150" spans="1:5" ht="15" customHeight="1">
      <c r="A1150" s="1553" t="s">
        <v>5410</v>
      </c>
      <c r="B1150" s="1564" t="s">
        <v>5411</v>
      </c>
    </row>
    <row r="1151" spans="1:5" ht="15" customHeight="1">
      <c r="A1151" s="1553" t="s">
        <v>4035</v>
      </c>
      <c r="B1151" s="1566" t="s">
        <v>4036</v>
      </c>
      <c r="D1151" s="1559"/>
      <c r="E1151" s="1559"/>
    </row>
    <row r="1152" spans="1:5" ht="15" customHeight="1">
      <c r="A1152" s="1553" t="s">
        <v>4037</v>
      </c>
      <c r="B1152" s="1566" t="s">
        <v>4038</v>
      </c>
      <c r="D1152" s="1559"/>
      <c r="E1152" s="1559"/>
    </row>
    <row r="1153" spans="1:5" ht="15" customHeight="1">
      <c r="A1153" s="1553" t="s">
        <v>7324</v>
      </c>
      <c r="B1153" s="1560" t="s">
        <v>7325</v>
      </c>
    </row>
    <row r="1154" spans="1:5" ht="15" customHeight="1">
      <c r="A1154" s="1553" t="s">
        <v>6362</v>
      </c>
      <c r="B1154" s="1562" t="s">
        <v>6363</v>
      </c>
    </row>
    <row r="1155" spans="1:5" ht="15" customHeight="1">
      <c r="A1155" s="1553" t="s">
        <v>6364</v>
      </c>
      <c r="B1155" s="1562" t="s">
        <v>6365</v>
      </c>
    </row>
    <row r="1156" spans="1:5" ht="15" customHeight="1">
      <c r="A1156" s="1553" t="s">
        <v>6366</v>
      </c>
      <c r="B1156" s="1562" t="s">
        <v>6367</v>
      </c>
    </row>
    <row r="1157" spans="1:5" ht="15" customHeight="1">
      <c r="A1157" s="1553" t="s">
        <v>6368</v>
      </c>
      <c r="B1157" s="1562" t="s">
        <v>6369</v>
      </c>
    </row>
    <row r="1158" spans="1:5" ht="15" customHeight="1">
      <c r="A1158" s="1553" t="s">
        <v>6370</v>
      </c>
      <c r="B1158" s="1562" t="s">
        <v>6371</v>
      </c>
    </row>
    <row r="1159" spans="1:5" ht="15" customHeight="1">
      <c r="A1159" s="1553" t="s">
        <v>4039</v>
      </c>
      <c r="B1159" s="1566" t="s">
        <v>4040</v>
      </c>
      <c r="D1159" s="1559"/>
      <c r="E1159" s="1559"/>
    </row>
    <row r="1160" spans="1:5" ht="15" customHeight="1">
      <c r="A1160" s="1553" t="s">
        <v>4041</v>
      </c>
      <c r="B1160" s="1566" t="s">
        <v>4042</v>
      </c>
      <c r="D1160" s="1559"/>
      <c r="E1160" s="1559"/>
    </row>
    <row r="1161" spans="1:5" ht="15" customHeight="1">
      <c r="A1161" s="1553" t="s">
        <v>4043</v>
      </c>
      <c r="B1161" s="1558" t="s">
        <v>4044</v>
      </c>
      <c r="D1161" s="1559"/>
      <c r="E1161" s="1559"/>
    </row>
    <row r="1162" spans="1:5" ht="15" customHeight="1">
      <c r="A1162" s="1553" t="s">
        <v>4775</v>
      </c>
      <c r="B1162" s="1558" t="s">
        <v>4776</v>
      </c>
    </row>
    <row r="1163" spans="1:5" ht="15" customHeight="1">
      <c r="A1163" s="1553" t="s">
        <v>7429</v>
      </c>
      <c r="B1163" s="1568" t="s">
        <v>7430</v>
      </c>
    </row>
    <row r="1164" spans="1:5" ht="15" customHeight="1">
      <c r="A1164" s="1553" t="s">
        <v>7459</v>
      </c>
      <c r="B1164" s="1567" t="s">
        <v>7460</v>
      </c>
    </row>
    <row r="1165" spans="1:5" ht="15" customHeight="1">
      <c r="A1165" s="1553" t="s">
        <v>4045</v>
      </c>
      <c r="B1165" s="1566" t="s">
        <v>4046</v>
      </c>
      <c r="D1165" s="1559"/>
      <c r="E1165" s="1559"/>
    </row>
    <row r="1166" spans="1:5" ht="15" customHeight="1">
      <c r="A1166" s="1553" t="s">
        <v>4777</v>
      </c>
      <c r="B1166" s="1577" t="s">
        <v>4778</v>
      </c>
    </row>
    <row r="1167" spans="1:5" ht="15" customHeight="1">
      <c r="A1167" s="1553" t="s">
        <v>5726</v>
      </c>
      <c r="B1167" s="1562" t="s">
        <v>5727</v>
      </c>
    </row>
    <row r="1168" spans="1:5" ht="15" customHeight="1">
      <c r="A1168" s="1553" t="s">
        <v>4779</v>
      </c>
      <c r="B1168" s="1560" t="s">
        <v>4780</v>
      </c>
    </row>
    <row r="1169" spans="1:5" ht="15" customHeight="1">
      <c r="A1169" s="1553" t="s">
        <v>4781</v>
      </c>
      <c r="B1169" s="1560" t="s">
        <v>4782</v>
      </c>
    </row>
    <row r="1170" spans="1:5" ht="15" customHeight="1">
      <c r="A1170" s="1553" t="s">
        <v>4783</v>
      </c>
      <c r="B1170" s="1566" t="s">
        <v>4784</v>
      </c>
    </row>
    <row r="1171" spans="1:5" ht="15" customHeight="1">
      <c r="A1171" s="1553" t="s">
        <v>4785</v>
      </c>
      <c r="B1171" s="1566" t="s">
        <v>4786</v>
      </c>
    </row>
    <row r="1172" spans="1:5" ht="15" customHeight="1">
      <c r="A1172" s="1553" t="s">
        <v>4787</v>
      </c>
      <c r="B1172" s="1561" t="s">
        <v>4788</v>
      </c>
    </row>
    <row r="1173" spans="1:5" ht="15" customHeight="1">
      <c r="A1173" s="1553" t="s">
        <v>4789</v>
      </c>
      <c r="B1173" s="1558" t="s">
        <v>4790</v>
      </c>
    </row>
    <row r="1174" spans="1:5" ht="15" customHeight="1">
      <c r="A1174" s="1553" t="s">
        <v>4047</v>
      </c>
      <c r="B1174" s="1586" t="s">
        <v>4048</v>
      </c>
      <c r="D1174" s="1559"/>
      <c r="E1174" s="1559"/>
    </row>
    <row r="1175" spans="1:5" ht="15" customHeight="1">
      <c r="A1175" s="1553" t="s">
        <v>4791</v>
      </c>
      <c r="B1175" s="1561" t="s">
        <v>4792</v>
      </c>
    </row>
    <row r="1176" spans="1:5" ht="15" customHeight="1">
      <c r="A1176" s="1553" t="s">
        <v>4793</v>
      </c>
      <c r="B1176" s="1561" t="s">
        <v>4794</v>
      </c>
    </row>
    <row r="1177" spans="1:5" ht="15" customHeight="1">
      <c r="A1177" s="1553" t="s">
        <v>4795</v>
      </c>
      <c r="B1177" s="1562" t="s">
        <v>4796</v>
      </c>
    </row>
    <row r="1178" spans="1:5" ht="15" customHeight="1">
      <c r="A1178" s="1553" t="s">
        <v>4797</v>
      </c>
      <c r="B1178" s="1561" t="s">
        <v>4798</v>
      </c>
    </row>
    <row r="1179" spans="1:5" ht="15" customHeight="1">
      <c r="A1179" s="1553" t="s">
        <v>4799</v>
      </c>
      <c r="B1179" s="1562" t="s">
        <v>4800</v>
      </c>
    </row>
    <row r="1180" spans="1:5" ht="15" customHeight="1">
      <c r="A1180" s="1553" t="s">
        <v>4801</v>
      </c>
      <c r="B1180" s="1558" t="s">
        <v>4802</v>
      </c>
    </row>
    <row r="1181" spans="1:5" ht="15" customHeight="1">
      <c r="A1181" s="1553" t="s">
        <v>4803</v>
      </c>
      <c r="B1181" s="1560" t="s">
        <v>4804</v>
      </c>
    </row>
    <row r="1182" spans="1:5" ht="15" customHeight="1">
      <c r="A1182" s="1553" t="s">
        <v>5728</v>
      </c>
      <c r="B1182" s="1562" t="s">
        <v>5729</v>
      </c>
    </row>
    <row r="1183" spans="1:5" ht="15" customHeight="1">
      <c r="A1183" s="1553" t="s">
        <v>5730</v>
      </c>
      <c r="B1183" s="1562" t="s">
        <v>5731</v>
      </c>
    </row>
    <row r="1184" spans="1:5" ht="15" customHeight="1">
      <c r="A1184" s="1553" t="s">
        <v>5732</v>
      </c>
      <c r="B1184" s="1562" t="s">
        <v>5733</v>
      </c>
    </row>
    <row r="1185" spans="1:5" ht="15" customHeight="1">
      <c r="A1185" s="1553" t="s">
        <v>5734</v>
      </c>
      <c r="B1185" s="1562" t="s">
        <v>5735</v>
      </c>
    </row>
    <row r="1186" spans="1:5" ht="15" customHeight="1">
      <c r="A1186" s="1553" t="s">
        <v>5736</v>
      </c>
      <c r="B1186" s="1562" t="s">
        <v>5737</v>
      </c>
    </row>
    <row r="1187" spans="1:5" ht="15" customHeight="1">
      <c r="A1187" s="1553" t="s">
        <v>4049</v>
      </c>
      <c r="B1187" s="1560" t="s">
        <v>4050</v>
      </c>
      <c r="D1187" s="1559"/>
      <c r="E1187" s="1559"/>
    </row>
    <row r="1188" spans="1:5" ht="15" customHeight="1">
      <c r="A1188" s="1553" t="s">
        <v>5739</v>
      </c>
      <c r="B1188" s="1562" t="s">
        <v>5740</v>
      </c>
    </row>
    <row r="1189" spans="1:5" ht="15" customHeight="1">
      <c r="A1189" s="1553" t="s">
        <v>4805</v>
      </c>
      <c r="B1189" s="1577" t="s">
        <v>4806</v>
      </c>
    </row>
    <row r="1190" spans="1:5" ht="15" customHeight="1">
      <c r="A1190" s="1553" t="s">
        <v>4807</v>
      </c>
      <c r="B1190" s="1577" t="s">
        <v>4808</v>
      </c>
    </row>
    <row r="1191" spans="1:5" ht="15" customHeight="1">
      <c r="A1191" s="1553" t="s">
        <v>4809</v>
      </c>
      <c r="B1191" s="1560" t="s">
        <v>4810</v>
      </c>
    </row>
    <row r="1192" spans="1:5" ht="15" customHeight="1">
      <c r="A1192" s="1553" t="s">
        <v>5741</v>
      </c>
      <c r="B1192" s="1562" t="s">
        <v>5742</v>
      </c>
    </row>
    <row r="1193" spans="1:5" ht="15" customHeight="1">
      <c r="A1193" s="1553" t="s">
        <v>4051</v>
      </c>
      <c r="B1193" s="1558" t="s">
        <v>4052</v>
      </c>
      <c r="D1193" s="1559"/>
      <c r="E1193" s="1559"/>
    </row>
    <row r="1194" spans="1:5" ht="15" customHeight="1">
      <c r="A1194" s="1553" t="s">
        <v>4812</v>
      </c>
      <c r="B1194" s="1558" t="s">
        <v>4813</v>
      </c>
    </row>
    <row r="1195" spans="1:5" ht="15" customHeight="1">
      <c r="A1195" s="1553" t="s">
        <v>4814</v>
      </c>
      <c r="B1195" s="1577" t="s">
        <v>4815</v>
      </c>
    </row>
    <row r="1196" spans="1:5" ht="15" customHeight="1">
      <c r="A1196" s="1553" t="s">
        <v>4816</v>
      </c>
      <c r="B1196" s="1577" t="s">
        <v>4817</v>
      </c>
    </row>
    <row r="1197" spans="1:5" ht="15" customHeight="1">
      <c r="A1197" s="1553" t="s">
        <v>4818</v>
      </c>
      <c r="B1197" s="1577" t="s">
        <v>4819</v>
      </c>
    </row>
    <row r="1198" spans="1:5" ht="15" customHeight="1">
      <c r="A1198" s="1553" t="s">
        <v>4820</v>
      </c>
      <c r="B1198" s="1577" t="s">
        <v>4821</v>
      </c>
    </row>
    <row r="1199" spans="1:5" ht="15" customHeight="1">
      <c r="A1199" s="1553" t="s">
        <v>4822</v>
      </c>
      <c r="B1199" s="1577" t="s">
        <v>4823</v>
      </c>
    </row>
    <row r="1200" spans="1:5" ht="15" customHeight="1">
      <c r="A1200" s="1553" t="s">
        <v>4824</v>
      </c>
      <c r="B1200" s="1577" t="s">
        <v>4825</v>
      </c>
    </row>
    <row r="1201" spans="1:2" ht="15" customHeight="1">
      <c r="A1201" s="1553" t="s">
        <v>4826</v>
      </c>
      <c r="B1201" s="1560" t="s">
        <v>4827</v>
      </c>
    </row>
    <row r="1202" spans="1:2" ht="15" customHeight="1">
      <c r="A1202" s="1553" t="s">
        <v>4828</v>
      </c>
      <c r="B1202" s="1558" t="s">
        <v>4829</v>
      </c>
    </row>
    <row r="1203" spans="1:2" ht="15" customHeight="1">
      <c r="A1203" s="1553" t="s">
        <v>5743</v>
      </c>
      <c r="B1203" s="1562" t="s">
        <v>5744</v>
      </c>
    </row>
    <row r="1204" spans="1:2" ht="15" customHeight="1">
      <c r="A1204" s="1553" t="s">
        <v>4830</v>
      </c>
      <c r="B1204" s="1577" t="s">
        <v>4831</v>
      </c>
    </row>
    <row r="1205" spans="1:2" ht="15" customHeight="1">
      <c r="A1205" s="1553" t="s">
        <v>4832</v>
      </c>
      <c r="B1205" s="1558" t="s">
        <v>4833</v>
      </c>
    </row>
    <row r="1206" spans="1:2" ht="15" customHeight="1">
      <c r="A1206" s="1553" t="s">
        <v>4834</v>
      </c>
      <c r="B1206" s="1566" t="s">
        <v>4835</v>
      </c>
    </row>
    <row r="1207" spans="1:2" ht="15" customHeight="1">
      <c r="A1207" s="1553" t="s">
        <v>4836</v>
      </c>
      <c r="B1207" s="1560" t="s">
        <v>4837</v>
      </c>
    </row>
    <row r="1208" spans="1:2" ht="15" customHeight="1">
      <c r="A1208" s="1553" t="s">
        <v>4838</v>
      </c>
      <c r="B1208" s="1560" t="s">
        <v>4839</v>
      </c>
    </row>
    <row r="1209" spans="1:2" ht="15" customHeight="1">
      <c r="A1209" s="1553" t="s">
        <v>4840</v>
      </c>
      <c r="B1209" s="1558" t="s">
        <v>4841</v>
      </c>
    </row>
    <row r="1210" spans="1:2" ht="15" customHeight="1">
      <c r="A1210" s="1553" t="s">
        <v>4842</v>
      </c>
      <c r="B1210" s="1560" t="s">
        <v>4843</v>
      </c>
    </row>
    <row r="1211" spans="1:2" ht="15" customHeight="1">
      <c r="A1211" s="1553" t="s">
        <v>4844</v>
      </c>
      <c r="B1211" s="1577" t="s">
        <v>4845</v>
      </c>
    </row>
    <row r="1212" spans="1:2" ht="15" customHeight="1">
      <c r="A1212" s="1553" t="s">
        <v>4846</v>
      </c>
      <c r="B1212" s="1560" t="s">
        <v>4847</v>
      </c>
    </row>
    <row r="1213" spans="1:2" ht="15" customHeight="1">
      <c r="A1213" s="1553" t="s">
        <v>4848</v>
      </c>
      <c r="B1213" s="1577" t="s">
        <v>4849</v>
      </c>
    </row>
    <row r="1214" spans="1:2" ht="15" customHeight="1">
      <c r="A1214" s="1553" t="s">
        <v>4850</v>
      </c>
      <c r="B1214" s="1577" t="s">
        <v>4851</v>
      </c>
    </row>
    <row r="1215" spans="1:2" ht="15" customHeight="1">
      <c r="A1215" s="1553" t="s">
        <v>4852</v>
      </c>
      <c r="B1215" s="1587" t="s">
        <v>4853</v>
      </c>
    </row>
    <row r="1216" spans="1:2" ht="15" customHeight="1">
      <c r="A1216" s="1553" t="s">
        <v>4854</v>
      </c>
      <c r="B1216" s="1577" t="s">
        <v>4855</v>
      </c>
    </row>
    <row r="1217" spans="1:5" ht="15" customHeight="1">
      <c r="A1217" s="1553" t="s">
        <v>4856</v>
      </c>
      <c r="B1217" s="1558" t="s">
        <v>4857</v>
      </c>
    </row>
    <row r="1218" spans="1:5" ht="15" customHeight="1">
      <c r="A1218" s="1553" t="s">
        <v>4858</v>
      </c>
      <c r="B1218" s="1560" t="s">
        <v>4859</v>
      </c>
    </row>
    <row r="1219" spans="1:5" ht="15" customHeight="1">
      <c r="A1219" s="1553" t="s">
        <v>4860</v>
      </c>
      <c r="B1219" s="1587" t="s">
        <v>4861</v>
      </c>
    </row>
    <row r="1220" spans="1:5" ht="15" customHeight="1">
      <c r="A1220" s="1553" t="s">
        <v>4862</v>
      </c>
      <c r="B1220" s="1558" t="s">
        <v>4863</v>
      </c>
    </row>
    <row r="1221" spans="1:5" ht="15" customHeight="1">
      <c r="A1221" s="1553" t="s">
        <v>4864</v>
      </c>
      <c r="B1221" s="1558" t="s">
        <v>4865</v>
      </c>
    </row>
    <row r="1222" spans="1:5" ht="15" customHeight="1">
      <c r="A1222" s="1553" t="s">
        <v>4866</v>
      </c>
      <c r="B1222" s="1558" t="s">
        <v>4867</v>
      </c>
    </row>
    <row r="1223" spans="1:5" ht="15" customHeight="1">
      <c r="A1223" s="1553" t="s">
        <v>4868</v>
      </c>
      <c r="B1223" s="1560" t="s">
        <v>4869</v>
      </c>
    </row>
    <row r="1224" spans="1:5" ht="15" customHeight="1">
      <c r="A1224" s="1553" t="s">
        <v>4870</v>
      </c>
      <c r="B1224" s="1577" t="s">
        <v>4871</v>
      </c>
    </row>
    <row r="1225" spans="1:5" ht="15" customHeight="1">
      <c r="A1225" s="1553" t="s">
        <v>4872</v>
      </c>
      <c r="B1225" s="1577" t="s">
        <v>4873</v>
      </c>
    </row>
    <row r="1226" spans="1:5" ht="15" customHeight="1">
      <c r="A1226" s="1553" t="s">
        <v>5745</v>
      </c>
      <c r="B1226" s="1562" t="s">
        <v>5746</v>
      </c>
    </row>
    <row r="1227" spans="1:5" ht="15" customHeight="1">
      <c r="A1227" s="1553" t="s">
        <v>4874</v>
      </c>
      <c r="B1227" s="1558" t="s">
        <v>4875</v>
      </c>
    </row>
    <row r="1228" spans="1:5" ht="15" customHeight="1">
      <c r="A1228" s="1553" t="s">
        <v>4876</v>
      </c>
      <c r="B1228" s="1560" t="s">
        <v>4877</v>
      </c>
    </row>
    <row r="1229" spans="1:5" ht="15" customHeight="1">
      <c r="A1229" s="1553" t="s">
        <v>4053</v>
      </c>
      <c r="B1229" s="1560" t="s">
        <v>4054</v>
      </c>
      <c r="D1229" s="1559"/>
      <c r="E1229" s="1559"/>
    </row>
    <row r="1230" spans="1:5" ht="15" customHeight="1">
      <c r="A1230" s="1553" t="s">
        <v>4878</v>
      </c>
      <c r="B1230" s="1560" t="s">
        <v>4879</v>
      </c>
    </row>
    <row r="1231" spans="1:5" ht="15" customHeight="1">
      <c r="A1231" s="1553" t="s">
        <v>4880</v>
      </c>
      <c r="B1231" s="1587" t="s">
        <v>4881</v>
      </c>
    </row>
    <row r="1232" spans="1:5" ht="15" customHeight="1">
      <c r="A1232" s="1553" t="s">
        <v>4882</v>
      </c>
      <c r="B1232" s="1587" t="s">
        <v>4883</v>
      </c>
    </row>
    <row r="1233" spans="1:5" ht="15" customHeight="1">
      <c r="A1233" s="1553" t="s">
        <v>4884</v>
      </c>
      <c r="B1233" s="1587" t="s">
        <v>4885</v>
      </c>
    </row>
    <row r="1234" spans="1:5" ht="15" customHeight="1">
      <c r="A1234" s="1553" t="s">
        <v>4886</v>
      </c>
      <c r="B1234" s="1585" t="s">
        <v>4887</v>
      </c>
    </row>
    <row r="1235" spans="1:5" ht="15" customHeight="1">
      <c r="A1235" s="1553" t="s">
        <v>4888</v>
      </c>
      <c r="B1235" s="1560" t="s">
        <v>4889</v>
      </c>
    </row>
    <row r="1236" spans="1:5" ht="15" customHeight="1">
      <c r="A1236" s="1553" t="s">
        <v>4890</v>
      </c>
      <c r="B1236" s="1558" t="s">
        <v>4891</v>
      </c>
    </row>
    <row r="1237" spans="1:5" ht="15" customHeight="1">
      <c r="A1237" s="1553" t="s">
        <v>4892</v>
      </c>
      <c r="B1237" s="1577" t="s">
        <v>4893</v>
      </c>
    </row>
    <row r="1238" spans="1:5" ht="15" customHeight="1">
      <c r="A1238" s="1553" t="s">
        <v>4894</v>
      </c>
      <c r="B1238" s="1566" t="s">
        <v>4895</v>
      </c>
    </row>
    <row r="1239" spans="1:5" ht="15" customHeight="1">
      <c r="A1239" s="1553" t="s">
        <v>4896</v>
      </c>
      <c r="B1239" s="1577" t="s">
        <v>4897</v>
      </c>
    </row>
    <row r="1240" spans="1:5" ht="15" customHeight="1">
      <c r="A1240" s="1553" t="s">
        <v>4898</v>
      </c>
      <c r="B1240" s="1561" t="s">
        <v>4899</v>
      </c>
    </row>
    <row r="1241" spans="1:5" ht="15" customHeight="1">
      <c r="A1241" s="1553" t="s">
        <v>4900</v>
      </c>
      <c r="B1241" s="1560" t="s">
        <v>4901</v>
      </c>
    </row>
    <row r="1242" spans="1:5" ht="15" customHeight="1">
      <c r="A1242" s="1553" t="s">
        <v>4902</v>
      </c>
      <c r="B1242" s="1560" t="s">
        <v>4903</v>
      </c>
    </row>
    <row r="1243" spans="1:5" ht="15" customHeight="1">
      <c r="A1243" s="1553" t="s">
        <v>4904</v>
      </c>
      <c r="B1243" s="1577" t="s">
        <v>4905</v>
      </c>
    </row>
    <row r="1244" spans="1:5" ht="15" customHeight="1">
      <c r="A1244" s="1553" t="s">
        <v>4906</v>
      </c>
      <c r="B1244" s="1577" t="s">
        <v>4907</v>
      </c>
    </row>
    <row r="1245" spans="1:5" ht="15" customHeight="1">
      <c r="A1245" s="1553" t="s">
        <v>6596</v>
      </c>
      <c r="B1245" s="1563" t="s">
        <v>6597</v>
      </c>
    </row>
    <row r="1246" spans="1:5" ht="15" customHeight="1">
      <c r="A1246" s="1553" t="s">
        <v>4908</v>
      </c>
      <c r="B1246" s="1560" t="s">
        <v>7268</v>
      </c>
      <c r="D1246" s="1559"/>
      <c r="E1246" s="1559"/>
    </row>
    <row r="1247" spans="1:5" ht="15" customHeight="1">
      <c r="A1247" s="1553" t="s">
        <v>4910</v>
      </c>
      <c r="B1247" s="1577" t="s">
        <v>4911</v>
      </c>
    </row>
    <row r="1248" spans="1:5" ht="15" customHeight="1">
      <c r="A1248" s="1553" t="s">
        <v>4055</v>
      </c>
      <c r="B1248" s="1560" t="s">
        <v>4056</v>
      </c>
      <c r="D1248" s="1559"/>
      <c r="E1248" s="1559"/>
    </row>
    <row r="1249" spans="1:5" ht="15" customHeight="1">
      <c r="A1249" s="1553" t="s">
        <v>4057</v>
      </c>
      <c r="B1249" s="1560" t="s">
        <v>4058</v>
      </c>
      <c r="D1249" s="1559"/>
      <c r="E1249" s="1559"/>
    </row>
    <row r="1250" spans="1:5" ht="15" customHeight="1">
      <c r="A1250" s="1553" t="s">
        <v>5747</v>
      </c>
      <c r="B1250" s="1562" t="s">
        <v>5748</v>
      </c>
    </row>
    <row r="1251" spans="1:5" ht="15" customHeight="1">
      <c r="A1251" s="1553" t="s">
        <v>4059</v>
      </c>
      <c r="B1251" s="1560" t="s">
        <v>4060</v>
      </c>
      <c r="D1251" s="1559"/>
      <c r="E1251" s="1559"/>
    </row>
    <row r="1252" spans="1:5" ht="15" customHeight="1">
      <c r="A1252" s="1553" t="s">
        <v>7762</v>
      </c>
      <c r="B1252" s="1560" t="s">
        <v>7763</v>
      </c>
    </row>
    <row r="1253" spans="1:5" ht="15" customHeight="1">
      <c r="A1253" s="1553" t="s">
        <v>4061</v>
      </c>
      <c r="B1253" s="1560" t="s">
        <v>4062</v>
      </c>
      <c r="D1253" s="1559"/>
      <c r="E1253" s="1559"/>
    </row>
    <row r="1254" spans="1:5" ht="15" customHeight="1">
      <c r="A1254" s="1553" t="s">
        <v>4915</v>
      </c>
      <c r="B1254" s="1566" t="s">
        <v>4916</v>
      </c>
    </row>
    <row r="1255" spans="1:5" ht="15" customHeight="1">
      <c r="A1255" s="1553" t="s">
        <v>5996</v>
      </c>
      <c r="B1255" s="1566" t="s">
        <v>5997</v>
      </c>
    </row>
    <row r="1256" spans="1:5" ht="15" customHeight="1">
      <c r="A1256" s="1553" t="s">
        <v>4063</v>
      </c>
      <c r="B1256" s="1560" t="s">
        <v>4064</v>
      </c>
      <c r="D1256" s="1559"/>
      <c r="E1256" s="1559"/>
    </row>
    <row r="1257" spans="1:5" ht="15" customHeight="1">
      <c r="A1257" s="1553" t="s">
        <v>4065</v>
      </c>
      <c r="B1257" s="1566" t="s">
        <v>4066</v>
      </c>
      <c r="D1257" s="1559"/>
      <c r="E1257" s="1559"/>
    </row>
    <row r="1258" spans="1:5" ht="15" customHeight="1">
      <c r="A1258" s="1553" t="s">
        <v>4067</v>
      </c>
      <c r="B1258" s="1566" t="s">
        <v>4068</v>
      </c>
      <c r="D1258" s="1559"/>
      <c r="E1258" s="1559"/>
    </row>
    <row r="1259" spans="1:5" ht="15" customHeight="1">
      <c r="A1259" s="1553" t="s">
        <v>6372</v>
      </c>
      <c r="B1259" s="1562" t="s">
        <v>6373</v>
      </c>
    </row>
    <row r="1260" spans="1:5" ht="15" customHeight="1">
      <c r="A1260" s="1553" t="s">
        <v>4069</v>
      </c>
      <c r="B1260" s="1566" t="s">
        <v>4070</v>
      </c>
      <c r="D1260" s="1559"/>
      <c r="E1260" s="1559"/>
    </row>
    <row r="1261" spans="1:5" ht="15" customHeight="1">
      <c r="A1261" s="1553" t="s">
        <v>4071</v>
      </c>
      <c r="B1261" s="1566" t="s">
        <v>4072</v>
      </c>
      <c r="D1261" s="1559"/>
      <c r="E1261" s="1559"/>
    </row>
    <row r="1262" spans="1:5" ht="15" customHeight="1">
      <c r="A1262" s="1553" t="s">
        <v>7304</v>
      </c>
      <c r="B1262" s="1560" t="s">
        <v>7305</v>
      </c>
    </row>
    <row r="1263" spans="1:5" ht="15" customHeight="1">
      <c r="A1263" s="1553" t="s">
        <v>4918</v>
      </c>
      <c r="B1263" s="1561" t="s">
        <v>4919</v>
      </c>
    </row>
    <row r="1264" spans="1:5" ht="15" customHeight="1">
      <c r="A1264" s="1553" t="s">
        <v>4920</v>
      </c>
      <c r="B1264" s="1558" t="s">
        <v>4921</v>
      </c>
    </row>
    <row r="1265" spans="1:5" ht="15" customHeight="1">
      <c r="A1265" s="1553" t="s">
        <v>4922</v>
      </c>
      <c r="B1265" s="1560" t="s">
        <v>4923</v>
      </c>
    </row>
    <row r="1266" spans="1:5" ht="15" customHeight="1">
      <c r="A1266" s="1553" t="s">
        <v>4924</v>
      </c>
      <c r="B1266" s="1561" t="s">
        <v>4925</v>
      </c>
    </row>
    <row r="1267" spans="1:5" ht="15" customHeight="1">
      <c r="A1267" s="1553" t="s">
        <v>4926</v>
      </c>
      <c r="B1267" s="1561" t="s">
        <v>4927</v>
      </c>
    </row>
    <row r="1268" spans="1:5" ht="15" customHeight="1">
      <c r="A1268" s="1553" t="s">
        <v>4928</v>
      </c>
      <c r="B1268" s="1558" t="s">
        <v>4929</v>
      </c>
    </row>
    <row r="1269" spans="1:5" ht="15" customHeight="1">
      <c r="A1269" s="1553" t="s">
        <v>4930</v>
      </c>
      <c r="B1269" s="1560" t="s">
        <v>4931</v>
      </c>
    </row>
    <row r="1270" spans="1:5" ht="15" customHeight="1">
      <c r="A1270" s="1553" t="s">
        <v>4932</v>
      </c>
      <c r="B1270" s="1566" t="s">
        <v>4933</v>
      </c>
    </row>
    <row r="1271" spans="1:5" ht="15" customHeight="1">
      <c r="A1271" s="1553" t="s">
        <v>4934</v>
      </c>
      <c r="B1271" s="1569" t="s">
        <v>4935</v>
      </c>
    </row>
    <row r="1272" spans="1:5" ht="15" customHeight="1">
      <c r="A1272" s="1553" t="s">
        <v>4936</v>
      </c>
      <c r="B1272" s="1564" t="s">
        <v>4937</v>
      </c>
    </row>
    <row r="1273" spans="1:5" ht="15" customHeight="1">
      <c r="A1273" s="1553" t="s">
        <v>4938</v>
      </c>
      <c r="B1273" s="1575" t="s">
        <v>4939</v>
      </c>
    </row>
    <row r="1274" spans="1:5" ht="15" customHeight="1">
      <c r="A1274" s="1553" t="s">
        <v>2231</v>
      </c>
      <c r="B1274" s="1568" t="s">
        <v>2232</v>
      </c>
    </row>
    <row r="1275" spans="1:5" ht="15" customHeight="1">
      <c r="A1275" s="1553" t="s">
        <v>4073</v>
      </c>
      <c r="B1275" s="1566" t="s">
        <v>4074</v>
      </c>
      <c r="D1275" s="1559"/>
      <c r="E1275" s="1559"/>
    </row>
    <row r="1276" spans="1:5" ht="15" customHeight="1">
      <c r="A1276" s="1553" t="s">
        <v>4674</v>
      </c>
      <c r="B1276" s="1560" t="s">
        <v>4675</v>
      </c>
    </row>
    <row r="1277" spans="1:5" ht="15" customHeight="1">
      <c r="A1277" s="1553" t="s">
        <v>7841</v>
      </c>
      <c r="B1277" s="1566" t="s">
        <v>4076</v>
      </c>
      <c r="D1277" s="1559"/>
      <c r="E1277" s="1559"/>
    </row>
    <row r="1278" spans="1:5" ht="15" customHeight="1">
      <c r="A1278" s="1553" t="s">
        <v>4077</v>
      </c>
      <c r="B1278" s="1566" t="s">
        <v>4078</v>
      </c>
      <c r="D1278" s="1559"/>
      <c r="E1278" s="1559"/>
    </row>
    <row r="1279" spans="1:5" ht="15" customHeight="1">
      <c r="A1279" s="1553" t="s">
        <v>4940</v>
      </c>
      <c r="B1279" s="1560" t="s">
        <v>4941</v>
      </c>
    </row>
    <row r="1280" spans="1:5" ht="15" customHeight="1">
      <c r="A1280" s="1553" t="s">
        <v>7239</v>
      </c>
      <c r="B1280" s="1560" t="s">
        <v>7240</v>
      </c>
      <c r="D1280" s="1559"/>
      <c r="E1280" s="1559"/>
    </row>
    <row r="1281" spans="1:5" ht="15" customHeight="1">
      <c r="A1281" s="1553" t="s">
        <v>4079</v>
      </c>
      <c r="B1281" s="1586" t="s">
        <v>4080</v>
      </c>
      <c r="D1281" s="1559"/>
      <c r="E1281" s="1559"/>
    </row>
    <row r="1282" spans="1:5" ht="15" customHeight="1">
      <c r="A1282" s="1553" t="s">
        <v>4081</v>
      </c>
      <c r="B1282" s="1566" t="s">
        <v>4082</v>
      </c>
      <c r="D1282" s="1559"/>
      <c r="E1282" s="1559"/>
    </row>
    <row r="1283" spans="1:5" ht="15" customHeight="1">
      <c r="A1283" s="1553" t="s">
        <v>4676</v>
      </c>
      <c r="B1283" s="1560" t="s">
        <v>4677</v>
      </c>
    </row>
    <row r="1284" spans="1:5" ht="15" customHeight="1">
      <c r="A1284" s="1553" t="s">
        <v>4083</v>
      </c>
      <c r="B1284" s="1566" t="s">
        <v>4084</v>
      </c>
      <c r="D1284" s="1559"/>
      <c r="E1284" s="1559"/>
    </row>
    <row r="1285" spans="1:5" ht="15" customHeight="1">
      <c r="A1285" s="1553" t="s">
        <v>4085</v>
      </c>
      <c r="B1285" s="1566" t="s">
        <v>4086</v>
      </c>
      <c r="D1285" s="1559"/>
      <c r="E1285" s="1559"/>
    </row>
    <row r="1286" spans="1:5" ht="15" customHeight="1">
      <c r="A1286" s="1553" t="s">
        <v>4087</v>
      </c>
      <c r="B1286" s="1566" t="s">
        <v>4088</v>
      </c>
      <c r="D1286" s="1559"/>
      <c r="E1286" s="1559"/>
    </row>
    <row r="1287" spans="1:5" ht="15" customHeight="1">
      <c r="A1287" s="1553" t="s">
        <v>4089</v>
      </c>
      <c r="B1287" s="1566" t="s">
        <v>4090</v>
      </c>
      <c r="D1287" s="1559"/>
      <c r="E1287" s="1559"/>
    </row>
    <row r="1288" spans="1:5" ht="15" customHeight="1">
      <c r="A1288" s="1553" t="s">
        <v>4091</v>
      </c>
      <c r="B1288" s="1566" t="s">
        <v>4092</v>
      </c>
      <c r="D1288" s="1559"/>
      <c r="E1288" s="1559"/>
    </row>
    <row r="1289" spans="1:5" ht="15" customHeight="1">
      <c r="A1289" s="1553" t="s">
        <v>4093</v>
      </c>
      <c r="B1289" s="1566" t="s">
        <v>4094</v>
      </c>
      <c r="D1289" s="1559"/>
      <c r="E1289" s="1559"/>
    </row>
    <row r="1290" spans="1:5" ht="15" customHeight="1">
      <c r="A1290" s="1553" t="s">
        <v>4095</v>
      </c>
      <c r="B1290" s="1566" t="s">
        <v>4096</v>
      </c>
      <c r="D1290" s="1559"/>
      <c r="E1290" s="1559"/>
    </row>
    <row r="1291" spans="1:5" ht="15" customHeight="1">
      <c r="A1291" s="1553" t="s">
        <v>4097</v>
      </c>
      <c r="B1291" s="1566" t="s">
        <v>4098</v>
      </c>
      <c r="D1291" s="1559"/>
      <c r="E1291" s="1559"/>
    </row>
    <row r="1292" spans="1:5" ht="15" customHeight="1">
      <c r="A1292" s="1553" t="s">
        <v>4099</v>
      </c>
      <c r="B1292" s="1566" t="s">
        <v>4100</v>
      </c>
      <c r="D1292" s="1559"/>
      <c r="E1292" s="1559"/>
    </row>
    <row r="1293" spans="1:5" ht="15" customHeight="1">
      <c r="A1293" s="1553" t="s">
        <v>4101</v>
      </c>
      <c r="B1293" s="1577" t="s">
        <v>4102</v>
      </c>
      <c r="D1293" s="1559"/>
      <c r="E1293" s="1559"/>
    </row>
    <row r="1294" spans="1:5" ht="15" customHeight="1">
      <c r="A1294" s="1553" t="s">
        <v>4942</v>
      </c>
      <c r="B1294" s="1577" t="s">
        <v>4943</v>
      </c>
    </row>
    <row r="1295" spans="1:5" ht="15" customHeight="1">
      <c r="A1295" s="1553" t="s">
        <v>4103</v>
      </c>
      <c r="B1295" s="1560" t="s">
        <v>4104</v>
      </c>
      <c r="D1295" s="1559"/>
      <c r="E1295" s="1559"/>
    </row>
    <row r="1296" spans="1:5" ht="15" customHeight="1">
      <c r="A1296" s="1553" t="s">
        <v>4105</v>
      </c>
      <c r="B1296" s="1564" t="s">
        <v>4106</v>
      </c>
      <c r="D1296" s="1559"/>
      <c r="E1296" s="1559"/>
    </row>
    <row r="1297" spans="1:5" ht="15" customHeight="1">
      <c r="A1297" s="1553" t="s">
        <v>4945</v>
      </c>
      <c r="B1297" s="1577" t="s">
        <v>4946</v>
      </c>
    </row>
    <row r="1298" spans="1:5" ht="15" customHeight="1">
      <c r="A1298" s="1553" t="s">
        <v>4947</v>
      </c>
      <c r="B1298" s="1560" t="s">
        <v>4948</v>
      </c>
    </row>
    <row r="1299" spans="1:5" ht="15" customHeight="1">
      <c r="A1299" s="1553" t="s">
        <v>4107</v>
      </c>
      <c r="B1299" s="1560" t="s">
        <v>4108</v>
      </c>
      <c r="D1299" s="1559"/>
      <c r="E1299" s="1559"/>
    </row>
    <row r="1300" spans="1:5" ht="15" customHeight="1">
      <c r="A1300" s="1553" t="s">
        <v>4109</v>
      </c>
      <c r="B1300" s="1560" t="s">
        <v>4110</v>
      </c>
      <c r="D1300" s="1559"/>
      <c r="E1300" s="1559"/>
    </row>
    <row r="1301" spans="1:5" ht="15" customHeight="1">
      <c r="A1301" s="1553" t="s">
        <v>4950</v>
      </c>
      <c r="B1301" s="1558" t="s">
        <v>4951</v>
      </c>
    </row>
    <row r="1302" spans="1:5" ht="15" customHeight="1">
      <c r="A1302" s="1553" t="s">
        <v>4952</v>
      </c>
      <c r="B1302" s="1560" t="s">
        <v>4953</v>
      </c>
    </row>
    <row r="1303" spans="1:5" ht="15" customHeight="1">
      <c r="A1303" s="1553" t="s">
        <v>4954</v>
      </c>
      <c r="B1303" s="1566" t="s">
        <v>4955</v>
      </c>
    </row>
    <row r="1304" spans="1:5" ht="15" customHeight="1">
      <c r="A1304" s="1553" t="s">
        <v>4956</v>
      </c>
      <c r="B1304" s="1558" t="s">
        <v>4957</v>
      </c>
    </row>
    <row r="1305" spans="1:5" ht="15" customHeight="1">
      <c r="A1305" s="1553" t="s">
        <v>4958</v>
      </c>
      <c r="B1305" s="1560" t="s">
        <v>4959</v>
      </c>
    </row>
    <row r="1306" spans="1:5" ht="15" customHeight="1">
      <c r="A1306" s="1553" t="s">
        <v>4960</v>
      </c>
      <c r="B1306" s="1560" t="s">
        <v>4961</v>
      </c>
    </row>
    <row r="1307" spans="1:5" ht="15" customHeight="1">
      <c r="A1307" s="1553" t="s">
        <v>4111</v>
      </c>
      <c r="B1307" s="1560" t="s">
        <v>4112</v>
      </c>
      <c r="D1307" s="1559"/>
      <c r="E1307" s="1559"/>
    </row>
    <row r="1308" spans="1:5" ht="15" customHeight="1">
      <c r="A1308" s="1553" t="s">
        <v>4678</v>
      </c>
      <c r="B1308" s="1560" t="s">
        <v>4679</v>
      </c>
    </row>
    <row r="1309" spans="1:5" ht="15" customHeight="1">
      <c r="A1309" s="1553" t="s">
        <v>4962</v>
      </c>
      <c r="B1309" s="1558" t="s">
        <v>4963</v>
      </c>
    </row>
    <row r="1310" spans="1:5" ht="15" customHeight="1">
      <c r="A1310" s="1553" t="s">
        <v>4964</v>
      </c>
      <c r="B1310" s="1560" t="s">
        <v>4965</v>
      </c>
    </row>
    <row r="1311" spans="1:5" ht="15" customHeight="1">
      <c r="A1311" s="1553" t="s">
        <v>4966</v>
      </c>
      <c r="B1311" s="1558" t="s">
        <v>4967</v>
      </c>
    </row>
    <row r="1312" spans="1:5" ht="15" customHeight="1">
      <c r="A1312" s="1553" t="s">
        <v>4968</v>
      </c>
      <c r="B1312" s="1558" t="s">
        <v>4969</v>
      </c>
    </row>
    <row r="1313" spans="1:5" ht="15" customHeight="1">
      <c r="A1313" s="1553" t="s">
        <v>4970</v>
      </c>
      <c r="B1313" s="1558" t="s">
        <v>4971</v>
      </c>
    </row>
    <row r="1314" spans="1:5" ht="15" customHeight="1">
      <c r="A1314" s="1553" t="s">
        <v>4972</v>
      </c>
      <c r="B1314" s="1558" t="s">
        <v>4973</v>
      </c>
    </row>
    <row r="1315" spans="1:5" ht="15" customHeight="1">
      <c r="A1315" s="1553" t="s">
        <v>4974</v>
      </c>
      <c r="B1315" s="1566" t="s">
        <v>4975</v>
      </c>
    </row>
    <row r="1316" spans="1:5" ht="15" customHeight="1">
      <c r="A1316" s="1553" t="s">
        <v>4113</v>
      </c>
      <c r="B1316" s="1560" t="s">
        <v>4114</v>
      </c>
      <c r="D1316" s="1559"/>
      <c r="E1316" s="1559"/>
    </row>
    <row r="1317" spans="1:5" ht="15" customHeight="1">
      <c r="A1317" s="1553" t="s">
        <v>4976</v>
      </c>
      <c r="B1317" s="1560" t="s">
        <v>4977</v>
      </c>
    </row>
    <row r="1318" spans="1:5" ht="15" customHeight="1">
      <c r="A1318" s="1553" t="s">
        <v>4978</v>
      </c>
      <c r="B1318" s="1560" t="s">
        <v>4979</v>
      </c>
    </row>
    <row r="1319" spans="1:5" ht="15" customHeight="1">
      <c r="A1319" s="1553" t="s">
        <v>4115</v>
      </c>
      <c r="B1319" s="1564" t="s">
        <v>4116</v>
      </c>
      <c r="D1319" s="1559"/>
      <c r="E1319" s="1559"/>
    </row>
    <row r="1320" spans="1:5" ht="15" customHeight="1">
      <c r="A1320" s="1553" t="s">
        <v>4117</v>
      </c>
      <c r="B1320" s="1564" t="s">
        <v>4118</v>
      </c>
      <c r="D1320" s="1559"/>
      <c r="E1320" s="1559"/>
    </row>
    <row r="1321" spans="1:5" ht="15" customHeight="1">
      <c r="A1321" s="1553" t="s">
        <v>4119</v>
      </c>
      <c r="B1321" s="1564" t="s">
        <v>4120</v>
      </c>
      <c r="D1321" s="1559"/>
      <c r="E1321" s="1559"/>
    </row>
    <row r="1322" spans="1:5" ht="15" customHeight="1">
      <c r="A1322" s="1553" t="s">
        <v>4980</v>
      </c>
      <c r="B1322" s="1560" t="s">
        <v>4981</v>
      </c>
    </row>
    <row r="1323" spans="1:5" ht="15" customHeight="1">
      <c r="A1323" s="1553" t="s">
        <v>4121</v>
      </c>
      <c r="B1323" s="1564" t="s">
        <v>4122</v>
      </c>
      <c r="D1323" s="1559"/>
      <c r="E1323" s="1559"/>
    </row>
    <row r="1324" spans="1:5" ht="15" customHeight="1">
      <c r="A1324" s="1553" t="s">
        <v>4123</v>
      </c>
      <c r="B1324" s="1564" t="s">
        <v>4124</v>
      </c>
      <c r="D1324" s="1559"/>
      <c r="E1324" s="1559"/>
    </row>
    <row r="1325" spans="1:5" ht="15" customHeight="1">
      <c r="A1325" s="1553" t="s">
        <v>4125</v>
      </c>
      <c r="B1325" s="1564" t="s">
        <v>4126</v>
      </c>
      <c r="D1325" s="1559"/>
      <c r="E1325" s="1559"/>
    </row>
    <row r="1326" spans="1:5" ht="15" customHeight="1">
      <c r="A1326" s="1553" t="s">
        <v>4127</v>
      </c>
      <c r="B1326" s="1564" t="s">
        <v>4128</v>
      </c>
      <c r="D1326" s="1559"/>
      <c r="E1326" s="1559"/>
    </row>
    <row r="1327" spans="1:5" ht="15" customHeight="1">
      <c r="A1327" s="1553" t="s">
        <v>4982</v>
      </c>
      <c r="B1327" s="1560" t="s">
        <v>4983</v>
      </c>
    </row>
    <row r="1328" spans="1:5" ht="15" customHeight="1">
      <c r="A1328" s="1553" t="s">
        <v>4984</v>
      </c>
      <c r="B1328" s="1560" t="s">
        <v>4985</v>
      </c>
    </row>
    <row r="1329" spans="1:5" ht="15" customHeight="1">
      <c r="A1329" s="1553" t="s">
        <v>6374</v>
      </c>
      <c r="B1329" s="1562" t="s">
        <v>4681</v>
      </c>
    </row>
    <row r="1330" spans="1:5" ht="15" customHeight="1">
      <c r="A1330" s="1553" t="s">
        <v>4986</v>
      </c>
      <c r="B1330" s="1566" t="s">
        <v>4987</v>
      </c>
    </row>
    <row r="1331" spans="1:5" ht="15" customHeight="1">
      <c r="A1331" s="1553" t="s">
        <v>4988</v>
      </c>
      <c r="B1331" s="1560" t="s">
        <v>4989</v>
      </c>
    </row>
    <row r="1332" spans="1:5" ht="15" customHeight="1">
      <c r="A1332" s="1553" t="s">
        <v>4990</v>
      </c>
      <c r="B1332" s="1566" t="s">
        <v>4991</v>
      </c>
    </row>
    <row r="1333" spans="1:5" ht="15" customHeight="1">
      <c r="A1333" s="1553" t="s">
        <v>4992</v>
      </c>
      <c r="B1333" s="1560" t="s">
        <v>4993</v>
      </c>
    </row>
    <row r="1334" spans="1:5" ht="15" customHeight="1">
      <c r="A1334" s="1553" t="s">
        <v>4994</v>
      </c>
      <c r="B1334" s="1560" t="s">
        <v>4995</v>
      </c>
    </row>
    <row r="1335" spans="1:5" ht="15" customHeight="1">
      <c r="A1335" s="1553" t="s">
        <v>4996</v>
      </c>
      <c r="B1335" s="1560" t="s">
        <v>4997</v>
      </c>
    </row>
    <row r="1336" spans="1:5" ht="15" customHeight="1">
      <c r="A1336" s="1553" t="s">
        <v>4998</v>
      </c>
      <c r="B1336" s="1560" t="s">
        <v>4999</v>
      </c>
    </row>
    <row r="1337" spans="1:5" ht="15" customHeight="1">
      <c r="A1337" s="1553" t="s">
        <v>5000</v>
      </c>
      <c r="B1337" s="1560" t="s">
        <v>5001</v>
      </c>
    </row>
    <row r="1338" spans="1:5" ht="15" customHeight="1">
      <c r="A1338" s="1553" t="s">
        <v>5002</v>
      </c>
      <c r="B1338" s="1560" t="s">
        <v>5003</v>
      </c>
    </row>
    <row r="1339" spans="1:5" ht="15" customHeight="1">
      <c r="A1339" s="1553" t="s">
        <v>5004</v>
      </c>
      <c r="B1339" s="1560" t="s">
        <v>5005</v>
      </c>
    </row>
    <row r="1340" spans="1:5" ht="15" customHeight="1">
      <c r="A1340" s="1553" t="s">
        <v>4129</v>
      </c>
      <c r="B1340" s="1564" t="s">
        <v>4130</v>
      </c>
      <c r="D1340" s="1559"/>
      <c r="E1340" s="1559"/>
    </row>
    <row r="1341" spans="1:5" ht="15" customHeight="1">
      <c r="A1341" s="1553" t="s">
        <v>5006</v>
      </c>
      <c r="B1341" s="1560" t="s">
        <v>5007</v>
      </c>
    </row>
    <row r="1342" spans="1:5" ht="15" customHeight="1">
      <c r="A1342" s="1553" t="s">
        <v>5008</v>
      </c>
      <c r="B1342" s="1560" t="s">
        <v>5009</v>
      </c>
    </row>
    <row r="1343" spans="1:5" ht="15" customHeight="1">
      <c r="A1343" s="1553" t="s">
        <v>5010</v>
      </c>
      <c r="B1343" s="1560" t="s">
        <v>5011</v>
      </c>
    </row>
    <row r="1344" spans="1:5" ht="15" customHeight="1">
      <c r="A1344" s="1553" t="s">
        <v>5012</v>
      </c>
      <c r="B1344" s="1566" t="s">
        <v>5013</v>
      </c>
    </row>
    <row r="1345" spans="1:5" ht="15" customHeight="1">
      <c r="A1345" s="1553" t="s">
        <v>5014</v>
      </c>
      <c r="B1345" s="1560" t="s">
        <v>5015</v>
      </c>
    </row>
    <row r="1346" spans="1:5" ht="15" customHeight="1">
      <c r="A1346" s="1553" t="s">
        <v>5016</v>
      </c>
      <c r="B1346" s="1560" t="s">
        <v>5017</v>
      </c>
    </row>
    <row r="1347" spans="1:5" ht="15" customHeight="1">
      <c r="A1347" s="1553" t="s">
        <v>5018</v>
      </c>
      <c r="B1347" s="1577" t="s">
        <v>5019</v>
      </c>
    </row>
    <row r="1348" spans="1:5" ht="15" customHeight="1">
      <c r="A1348" s="1553" t="s">
        <v>5020</v>
      </c>
      <c r="B1348" s="1558" t="s">
        <v>5021</v>
      </c>
    </row>
    <row r="1349" spans="1:5" ht="15" customHeight="1">
      <c r="A1349" s="1553" t="s">
        <v>5022</v>
      </c>
      <c r="B1349" s="1560" t="s">
        <v>5023</v>
      </c>
    </row>
    <row r="1350" spans="1:5" ht="15" customHeight="1">
      <c r="A1350" s="1553" t="s">
        <v>5024</v>
      </c>
      <c r="B1350" s="1587" t="s">
        <v>5025</v>
      </c>
    </row>
    <row r="1351" spans="1:5" ht="15" customHeight="1">
      <c r="A1351" s="1553" t="s">
        <v>5026</v>
      </c>
      <c r="B1351" s="1560" t="s">
        <v>5027</v>
      </c>
    </row>
    <row r="1352" spans="1:5" ht="15" customHeight="1">
      <c r="A1352" s="1553" t="s">
        <v>5028</v>
      </c>
      <c r="B1352" s="1587" t="s">
        <v>5029</v>
      </c>
    </row>
    <row r="1353" spans="1:5" ht="15" customHeight="1">
      <c r="A1353" s="1553" t="s">
        <v>5030</v>
      </c>
      <c r="B1353" s="1558" t="s">
        <v>5031</v>
      </c>
    </row>
    <row r="1354" spans="1:5" ht="15" customHeight="1">
      <c r="A1354" s="1553" t="s">
        <v>5032</v>
      </c>
      <c r="B1354" s="1560" t="s">
        <v>5033</v>
      </c>
    </row>
    <row r="1355" spans="1:5" ht="15" customHeight="1">
      <c r="A1355" s="1553" t="s">
        <v>5034</v>
      </c>
      <c r="B1355" s="1587" t="s">
        <v>5035</v>
      </c>
    </row>
    <row r="1356" spans="1:5" ht="15" customHeight="1">
      <c r="A1356" s="1553" t="s">
        <v>5036</v>
      </c>
      <c r="B1356" s="1560" t="s">
        <v>5037</v>
      </c>
    </row>
    <row r="1357" spans="1:5" ht="15" customHeight="1">
      <c r="A1357" s="1553" t="s">
        <v>4131</v>
      </c>
      <c r="B1357" s="1564" t="s">
        <v>4132</v>
      </c>
      <c r="D1357" s="1559"/>
      <c r="E1357" s="1559"/>
    </row>
    <row r="1358" spans="1:5" ht="15" customHeight="1">
      <c r="A1358" s="1553" t="s">
        <v>5038</v>
      </c>
      <c r="B1358" s="1560" t="s">
        <v>5039</v>
      </c>
    </row>
    <row r="1359" spans="1:5" ht="15" customHeight="1">
      <c r="A1359" s="1553" t="s">
        <v>5040</v>
      </c>
      <c r="B1359" s="1560" t="s">
        <v>5041</v>
      </c>
    </row>
    <row r="1360" spans="1:5" ht="15" customHeight="1">
      <c r="A1360" s="1553" t="s">
        <v>5042</v>
      </c>
      <c r="B1360" s="1560" t="s">
        <v>5043</v>
      </c>
    </row>
    <row r="1361" spans="1:5" ht="15" customHeight="1">
      <c r="A1361" s="1553" t="s">
        <v>5044</v>
      </c>
      <c r="B1361" s="1560" t="s">
        <v>5045</v>
      </c>
    </row>
    <row r="1362" spans="1:5" ht="15" customHeight="1">
      <c r="A1362" s="1553" t="s">
        <v>4133</v>
      </c>
      <c r="B1362" s="1560" t="s">
        <v>4134</v>
      </c>
      <c r="D1362" s="1559"/>
      <c r="E1362" s="1559"/>
    </row>
    <row r="1363" spans="1:5" ht="15" customHeight="1">
      <c r="A1363" s="1553" t="s">
        <v>4135</v>
      </c>
      <c r="B1363" s="1560" t="s">
        <v>4136</v>
      </c>
      <c r="D1363" s="1559"/>
      <c r="E1363" s="1559"/>
    </row>
    <row r="1364" spans="1:5" ht="15" customHeight="1">
      <c r="A1364" s="1553" t="s">
        <v>4137</v>
      </c>
      <c r="B1364" s="1562" t="s">
        <v>4138</v>
      </c>
      <c r="D1364" s="1559"/>
      <c r="E1364" s="1559"/>
    </row>
    <row r="1365" spans="1:5" ht="15" customHeight="1">
      <c r="A1365" s="1553" t="s">
        <v>4139</v>
      </c>
      <c r="B1365" s="1563" t="s">
        <v>4140</v>
      </c>
      <c r="D1365" s="1559"/>
      <c r="E1365" s="1559"/>
    </row>
    <row r="1366" spans="1:5" ht="15" customHeight="1">
      <c r="A1366" s="1553" t="s">
        <v>4141</v>
      </c>
      <c r="B1366" s="1560" t="s">
        <v>4142</v>
      </c>
      <c r="D1366" s="1559"/>
      <c r="E1366" s="1559"/>
    </row>
    <row r="1367" spans="1:5" ht="15" customHeight="1">
      <c r="A1367" s="1553" t="s">
        <v>7747</v>
      </c>
      <c r="B1367" s="1579" t="s">
        <v>7748</v>
      </c>
      <c r="D1367" s="1559"/>
      <c r="E1367" s="1559"/>
    </row>
    <row r="1368" spans="1:5" ht="15" customHeight="1">
      <c r="A1368" s="1553" t="s">
        <v>5046</v>
      </c>
      <c r="B1368" s="1562" t="s">
        <v>5047</v>
      </c>
    </row>
    <row r="1369" spans="1:5" ht="15" customHeight="1">
      <c r="A1369" s="1553" t="s">
        <v>5048</v>
      </c>
      <c r="B1369" s="1560" t="s">
        <v>5049</v>
      </c>
    </row>
    <row r="1370" spans="1:5" ht="15" customHeight="1">
      <c r="A1370" s="1553" t="s">
        <v>5050</v>
      </c>
      <c r="B1370" s="1560" t="s">
        <v>5051</v>
      </c>
    </row>
    <row r="1371" spans="1:5" ht="15" customHeight="1">
      <c r="A1371" s="1553" t="s">
        <v>5052</v>
      </c>
      <c r="B1371" s="1558" t="s">
        <v>5053</v>
      </c>
    </row>
    <row r="1372" spans="1:5" ht="15" customHeight="1">
      <c r="A1372" s="1553" t="s">
        <v>5054</v>
      </c>
      <c r="B1372" s="1558" t="s">
        <v>5055</v>
      </c>
    </row>
    <row r="1373" spans="1:5" ht="15" customHeight="1">
      <c r="A1373" s="1553" t="s">
        <v>5056</v>
      </c>
      <c r="B1373" s="1560" t="s">
        <v>5057</v>
      </c>
    </row>
    <row r="1374" spans="1:5" ht="15" customHeight="1">
      <c r="A1374" s="1553" t="s">
        <v>5058</v>
      </c>
      <c r="B1374" s="1560" t="s">
        <v>5059</v>
      </c>
    </row>
    <row r="1375" spans="1:5" ht="15" customHeight="1">
      <c r="A1375" s="1553" t="s">
        <v>5060</v>
      </c>
      <c r="B1375" s="1560" t="s">
        <v>5061</v>
      </c>
    </row>
    <row r="1376" spans="1:5" ht="15" customHeight="1">
      <c r="A1376" s="1553" t="s">
        <v>4143</v>
      </c>
      <c r="B1376" s="1560" t="s">
        <v>4144</v>
      </c>
      <c r="D1376" s="1559"/>
      <c r="E1376" s="1559"/>
    </row>
    <row r="1377" spans="1:5" ht="15" customHeight="1">
      <c r="A1377" s="1553" t="s">
        <v>4145</v>
      </c>
      <c r="B1377" s="1560" t="s">
        <v>4146</v>
      </c>
      <c r="D1377" s="1559"/>
      <c r="E1377" s="1559"/>
    </row>
    <row r="1378" spans="1:5" ht="15" customHeight="1">
      <c r="A1378" s="1553" t="s">
        <v>4147</v>
      </c>
      <c r="B1378" s="1560" t="s">
        <v>4148</v>
      </c>
      <c r="D1378" s="1559"/>
      <c r="E1378" s="1559"/>
    </row>
    <row r="1379" spans="1:5" ht="15" customHeight="1">
      <c r="A1379" s="1553" t="s">
        <v>4149</v>
      </c>
      <c r="B1379" s="1560" t="s">
        <v>4150</v>
      </c>
      <c r="D1379" s="1559"/>
      <c r="E1379" s="1559"/>
    </row>
    <row r="1380" spans="1:5" ht="15" customHeight="1">
      <c r="A1380" s="1553" t="s">
        <v>4151</v>
      </c>
      <c r="B1380" s="1560" t="s">
        <v>4152</v>
      </c>
      <c r="D1380" s="1559"/>
      <c r="E1380" s="1559"/>
    </row>
    <row r="1381" spans="1:5" ht="15" customHeight="1">
      <c r="A1381" s="1553" t="s">
        <v>7431</v>
      </c>
      <c r="B1381" s="1568" t="s">
        <v>7432</v>
      </c>
    </row>
    <row r="1382" spans="1:5" ht="15" customHeight="1">
      <c r="A1382" s="1553" t="s">
        <v>7461</v>
      </c>
      <c r="B1382" s="1567" t="s">
        <v>7462</v>
      </c>
    </row>
    <row r="1383" spans="1:5" ht="15" customHeight="1">
      <c r="A1383" s="1553" t="s">
        <v>6255</v>
      </c>
      <c r="B1383" s="1562" t="s">
        <v>6256</v>
      </c>
    </row>
    <row r="1384" spans="1:5" ht="15" customHeight="1">
      <c r="A1384" s="1553" t="s">
        <v>5062</v>
      </c>
      <c r="B1384" s="1560" t="s">
        <v>5063</v>
      </c>
    </row>
    <row r="1385" spans="1:5" ht="15" customHeight="1">
      <c r="A1385" s="1553" t="s">
        <v>4155</v>
      </c>
      <c r="B1385" s="1564" t="s">
        <v>4156</v>
      </c>
      <c r="D1385" s="1559"/>
      <c r="E1385" s="1559"/>
    </row>
    <row r="1386" spans="1:5" ht="15" customHeight="1">
      <c r="A1386" s="1553" t="s">
        <v>4157</v>
      </c>
      <c r="B1386" s="1560" t="s">
        <v>4158</v>
      </c>
      <c r="D1386" s="1559"/>
      <c r="E1386" s="1559"/>
    </row>
    <row r="1387" spans="1:5" ht="15" customHeight="1">
      <c r="A1387" s="1553" t="s">
        <v>4159</v>
      </c>
      <c r="B1387" s="1564" t="s">
        <v>4160</v>
      </c>
      <c r="D1387" s="1559"/>
      <c r="E1387" s="1559"/>
    </row>
    <row r="1388" spans="1:5" ht="15" customHeight="1">
      <c r="A1388" s="1553" t="s">
        <v>4161</v>
      </c>
      <c r="B1388" s="1564" t="s">
        <v>4162</v>
      </c>
      <c r="D1388" s="1559"/>
      <c r="E1388" s="1559"/>
    </row>
    <row r="1389" spans="1:5" ht="15" customHeight="1">
      <c r="A1389" s="1553" t="s">
        <v>5065</v>
      </c>
      <c r="B1389" s="1558" t="s">
        <v>5066</v>
      </c>
    </row>
    <row r="1390" spans="1:5" ht="15" customHeight="1">
      <c r="A1390" s="1553" t="s">
        <v>5067</v>
      </c>
      <c r="B1390" s="1558" t="s">
        <v>5068</v>
      </c>
    </row>
    <row r="1391" spans="1:5" ht="15" customHeight="1">
      <c r="A1391" s="1553" t="s">
        <v>5069</v>
      </c>
      <c r="B1391" s="1560" t="s">
        <v>5070</v>
      </c>
    </row>
    <row r="1392" spans="1:5" ht="15" customHeight="1">
      <c r="A1392" s="1553" t="s">
        <v>5071</v>
      </c>
      <c r="B1392" s="1560" t="s">
        <v>5072</v>
      </c>
    </row>
    <row r="1393" spans="1:2" ht="15" customHeight="1">
      <c r="A1393" s="1553" t="s">
        <v>5073</v>
      </c>
      <c r="B1393" s="1560" t="s">
        <v>5074</v>
      </c>
    </row>
    <row r="1394" spans="1:2" ht="15" customHeight="1">
      <c r="A1394" s="1553" t="s">
        <v>3100</v>
      </c>
      <c r="B1394" s="1560" t="s">
        <v>3101</v>
      </c>
    </row>
    <row r="1395" spans="1:2" ht="15" customHeight="1">
      <c r="A1395" s="1553" t="s">
        <v>2753</v>
      </c>
      <c r="B1395" s="1560" t="s">
        <v>2754</v>
      </c>
    </row>
    <row r="1396" spans="1:2" ht="15" customHeight="1">
      <c r="A1396" s="1553" t="s">
        <v>2756</v>
      </c>
      <c r="B1396" s="1560" t="s">
        <v>2757</v>
      </c>
    </row>
    <row r="1397" spans="1:2" ht="15" customHeight="1">
      <c r="A1397" s="1553" t="s">
        <v>2759</v>
      </c>
      <c r="B1397" s="1560" t="s">
        <v>2760</v>
      </c>
    </row>
    <row r="1398" spans="1:2" ht="15" customHeight="1">
      <c r="A1398" s="1553" t="s">
        <v>3079</v>
      </c>
      <c r="B1398" s="1562" t="s">
        <v>3080</v>
      </c>
    </row>
    <row r="1399" spans="1:2" ht="15" customHeight="1">
      <c r="A1399" s="1553" t="s">
        <v>2761</v>
      </c>
      <c r="B1399" s="1560" t="s">
        <v>2762</v>
      </c>
    </row>
    <row r="1400" spans="1:2" ht="15" customHeight="1">
      <c r="A1400" s="1553" t="s">
        <v>2790</v>
      </c>
      <c r="B1400" s="1560" t="s">
        <v>2791</v>
      </c>
    </row>
    <row r="1401" spans="1:2" ht="15" customHeight="1">
      <c r="A1401" s="1553" t="s">
        <v>2763</v>
      </c>
      <c r="B1401" s="1560" t="s">
        <v>2764</v>
      </c>
    </row>
    <row r="1402" spans="1:2" ht="15" customHeight="1">
      <c r="A1402" s="1553" t="s">
        <v>2765</v>
      </c>
      <c r="B1402" s="1560" t="s">
        <v>2766</v>
      </c>
    </row>
    <row r="1403" spans="1:2" ht="15" customHeight="1">
      <c r="A1403" s="1553" t="s">
        <v>3110</v>
      </c>
      <c r="B1403" s="1564" t="s">
        <v>6639</v>
      </c>
    </row>
    <row r="1404" spans="1:2" ht="15" customHeight="1">
      <c r="A1404" s="1553" t="s">
        <v>3111</v>
      </c>
      <c r="B1404" s="1562" t="s">
        <v>3107</v>
      </c>
    </row>
    <row r="1405" spans="1:2" ht="15" customHeight="1">
      <c r="A1405" s="1553" t="s">
        <v>6375</v>
      </c>
      <c r="B1405" s="1562" t="s">
        <v>6376</v>
      </c>
    </row>
    <row r="1406" spans="1:2" ht="15" customHeight="1">
      <c r="A1406" s="1553" t="s">
        <v>2795</v>
      </c>
      <c r="B1406" s="1560" t="s">
        <v>2796</v>
      </c>
    </row>
    <row r="1407" spans="1:2" ht="15" customHeight="1">
      <c r="A1407" s="1553" t="s">
        <v>2797</v>
      </c>
      <c r="B1407" s="1560" t="s">
        <v>2798</v>
      </c>
    </row>
    <row r="1408" spans="1:2" ht="15" customHeight="1">
      <c r="A1408" s="1553" t="s">
        <v>2799</v>
      </c>
      <c r="B1408" s="1560" t="s">
        <v>2800</v>
      </c>
    </row>
    <row r="1409" spans="1:2" ht="15" customHeight="1">
      <c r="A1409" s="1553" t="s">
        <v>2801</v>
      </c>
      <c r="B1409" s="1560" t="s">
        <v>2802</v>
      </c>
    </row>
    <row r="1410" spans="1:2" ht="15" customHeight="1">
      <c r="A1410" s="1553" t="s">
        <v>2803</v>
      </c>
      <c r="B1410" s="1560" t="s">
        <v>2804</v>
      </c>
    </row>
    <row r="1411" spans="1:2" ht="15" customHeight="1">
      <c r="A1411" s="1553" t="s">
        <v>3077</v>
      </c>
      <c r="B1411" s="1562" t="s">
        <v>5412</v>
      </c>
    </row>
    <row r="1412" spans="1:2" ht="15" customHeight="1">
      <c r="A1412" s="1553" t="s">
        <v>3092</v>
      </c>
      <c r="B1412" s="1560" t="s">
        <v>3093</v>
      </c>
    </row>
    <row r="1413" spans="1:2" ht="15" customHeight="1">
      <c r="A1413" s="1553" t="s">
        <v>3094</v>
      </c>
      <c r="B1413" s="1560" t="s">
        <v>3095</v>
      </c>
    </row>
    <row r="1414" spans="1:2" ht="15" customHeight="1">
      <c r="A1414" s="1553" t="s">
        <v>3096</v>
      </c>
      <c r="B1414" s="1560" t="s">
        <v>3097</v>
      </c>
    </row>
    <row r="1415" spans="1:2" ht="15" customHeight="1">
      <c r="A1415" s="1553" t="s">
        <v>3098</v>
      </c>
      <c r="B1415" s="1560" t="s">
        <v>3099</v>
      </c>
    </row>
    <row r="1416" spans="1:2" ht="15" customHeight="1">
      <c r="A1416" s="1553" t="s">
        <v>3081</v>
      </c>
      <c r="B1416" s="1562" t="s">
        <v>3082</v>
      </c>
    </row>
    <row r="1417" spans="1:2" ht="15" customHeight="1">
      <c r="A1417" s="1553" t="s">
        <v>2767</v>
      </c>
      <c r="B1417" s="1560" t="s">
        <v>2768</v>
      </c>
    </row>
    <row r="1418" spans="1:2" ht="15" customHeight="1">
      <c r="A1418" s="1553" t="s">
        <v>2769</v>
      </c>
      <c r="B1418" s="1560" t="s">
        <v>2770</v>
      </c>
    </row>
    <row r="1419" spans="1:2" ht="15" customHeight="1">
      <c r="A1419" s="1553" t="s">
        <v>2771</v>
      </c>
      <c r="B1419" s="1560" t="s">
        <v>2772</v>
      </c>
    </row>
    <row r="1420" spans="1:2" ht="15" customHeight="1">
      <c r="A1420" s="1553" t="s">
        <v>7808</v>
      </c>
      <c r="B1420" s="1560" t="s">
        <v>2773</v>
      </c>
    </row>
    <row r="1421" spans="1:2" ht="15" customHeight="1">
      <c r="A1421" s="1553" t="s">
        <v>3102</v>
      </c>
      <c r="B1421" s="1560" t="s">
        <v>3103</v>
      </c>
    </row>
    <row r="1422" spans="1:2" ht="15" customHeight="1">
      <c r="A1422" s="1553" t="s">
        <v>2774</v>
      </c>
      <c r="B1422" s="1560" t="s">
        <v>2775</v>
      </c>
    </row>
    <row r="1423" spans="1:2" ht="15" customHeight="1">
      <c r="A1423" s="1553" t="s">
        <v>2776</v>
      </c>
      <c r="B1423" s="1560" t="s">
        <v>2777</v>
      </c>
    </row>
    <row r="1424" spans="1:2" ht="15" customHeight="1">
      <c r="A1424" s="1553" t="s">
        <v>2778</v>
      </c>
      <c r="B1424" s="1560" t="s">
        <v>2779</v>
      </c>
    </row>
    <row r="1425" spans="1:2" ht="15" customHeight="1">
      <c r="A1425" s="1553" t="s">
        <v>2780</v>
      </c>
      <c r="B1425" s="1560" t="s">
        <v>2781</v>
      </c>
    </row>
    <row r="1426" spans="1:2" ht="15" customHeight="1">
      <c r="A1426" s="1553" t="s">
        <v>2782</v>
      </c>
      <c r="B1426" s="1560" t="s">
        <v>2783</v>
      </c>
    </row>
    <row r="1427" spans="1:2" ht="15" customHeight="1">
      <c r="A1427" s="1553" t="s">
        <v>2784</v>
      </c>
      <c r="B1427" s="1560" t="s">
        <v>2785</v>
      </c>
    </row>
    <row r="1428" spans="1:2" ht="15" customHeight="1">
      <c r="A1428" s="1553" t="s">
        <v>2786</v>
      </c>
      <c r="B1428" s="1560" t="s">
        <v>2787</v>
      </c>
    </row>
    <row r="1429" spans="1:2" ht="15" customHeight="1">
      <c r="A1429" s="1553" t="s">
        <v>2806</v>
      </c>
      <c r="B1429" s="1560" t="s">
        <v>2807</v>
      </c>
    </row>
    <row r="1430" spans="1:2" ht="15" customHeight="1">
      <c r="A1430" s="1553" t="s">
        <v>2810</v>
      </c>
      <c r="B1430" s="1560" t="s">
        <v>2811</v>
      </c>
    </row>
    <row r="1431" spans="1:2" ht="15" customHeight="1">
      <c r="A1431" s="1553" t="s">
        <v>2813</v>
      </c>
      <c r="B1431" s="1560" t="s">
        <v>2814</v>
      </c>
    </row>
    <row r="1432" spans="1:2" ht="15" customHeight="1">
      <c r="A1432" s="1553" t="s">
        <v>7690</v>
      </c>
      <c r="B1432" s="1560" t="s">
        <v>7691</v>
      </c>
    </row>
    <row r="1433" spans="1:2" ht="15" customHeight="1">
      <c r="A1433" s="1553" t="s">
        <v>2815</v>
      </c>
      <c r="B1433" s="1560" t="s">
        <v>2816</v>
      </c>
    </row>
    <row r="1434" spans="1:2" ht="15" customHeight="1">
      <c r="A1434" s="1553" t="s">
        <v>2818</v>
      </c>
      <c r="B1434" s="1560" t="s">
        <v>2819</v>
      </c>
    </row>
    <row r="1435" spans="1:2" ht="15" customHeight="1">
      <c r="A1435" s="1553" t="s">
        <v>2825</v>
      </c>
      <c r="B1435" s="1560" t="s">
        <v>2826</v>
      </c>
    </row>
    <row r="1436" spans="1:2" ht="15" customHeight="1">
      <c r="A1436" s="1553" t="s">
        <v>2822</v>
      </c>
      <c r="B1436" s="1560" t="s">
        <v>2823</v>
      </c>
    </row>
    <row r="1437" spans="1:2" ht="15" customHeight="1">
      <c r="A1437" s="1553" t="s">
        <v>2831</v>
      </c>
      <c r="B1437" s="1560" t="s">
        <v>2832</v>
      </c>
    </row>
    <row r="1438" spans="1:2" ht="15" customHeight="1">
      <c r="A1438" s="1553" t="s">
        <v>2833</v>
      </c>
      <c r="B1438" s="1560" t="s">
        <v>2834</v>
      </c>
    </row>
    <row r="1439" spans="1:2" ht="15" customHeight="1">
      <c r="A1439" s="1553" t="s">
        <v>2835</v>
      </c>
      <c r="B1439" s="1560" t="s">
        <v>2836</v>
      </c>
    </row>
    <row r="1440" spans="1:2" ht="15" customHeight="1">
      <c r="A1440" s="1553" t="s">
        <v>2837</v>
      </c>
      <c r="B1440" s="1560" t="s">
        <v>2838</v>
      </c>
    </row>
    <row r="1441" spans="1:2" ht="15" customHeight="1">
      <c r="A1441" s="1553" t="s">
        <v>2839</v>
      </c>
      <c r="B1441" s="1560" t="s">
        <v>2840</v>
      </c>
    </row>
    <row r="1442" spans="1:2" ht="15" customHeight="1">
      <c r="A1442" s="1553" t="s">
        <v>2841</v>
      </c>
      <c r="B1442" s="1560" t="s">
        <v>2842</v>
      </c>
    </row>
    <row r="1443" spans="1:2" ht="15" customHeight="1">
      <c r="A1443" s="1553" t="s">
        <v>2887</v>
      </c>
      <c r="B1443" s="1560" t="s">
        <v>2888</v>
      </c>
    </row>
    <row r="1444" spans="1:2" ht="15" customHeight="1">
      <c r="A1444" s="1553" t="s">
        <v>2844</v>
      </c>
      <c r="B1444" s="1560" t="s">
        <v>2845</v>
      </c>
    </row>
    <row r="1445" spans="1:2" ht="15" customHeight="1">
      <c r="A1445" s="1553" t="s">
        <v>2829</v>
      </c>
      <c r="B1445" s="1560" t="s">
        <v>2830</v>
      </c>
    </row>
    <row r="1446" spans="1:2" ht="15" customHeight="1">
      <c r="A1446" s="1553" t="s">
        <v>2854</v>
      </c>
      <c r="B1446" s="1560" t="s">
        <v>2855</v>
      </c>
    </row>
    <row r="1447" spans="1:2" ht="15" customHeight="1">
      <c r="A1447" s="1553" t="s">
        <v>2857</v>
      </c>
      <c r="B1447" s="1560" t="s">
        <v>2858</v>
      </c>
    </row>
    <row r="1448" spans="1:2" ht="15" customHeight="1">
      <c r="A1448" s="1553" t="s">
        <v>2850</v>
      </c>
      <c r="B1448" s="1560" t="s">
        <v>2851</v>
      </c>
    </row>
    <row r="1449" spans="1:2" ht="15" customHeight="1">
      <c r="A1449" s="1553" t="s">
        <v>2848</v>
      </c>
      <c r="B1449" s="1560" t="s">
        <v>2849</v>
      </c>
    </row>
    <row r="1450" spans="1:2" ht="15" customHeight="1">
      <c r="A1450" s="1553" t="s">
        <v>2861</v>
      </c>
      <c r="B1450" s="1560" t="s">
        <v>2862</v>
      </c>
    </row>
    <row r="1451" spans="1:2" ht="15" customHeight="1">
      <c r="A1451" s="1553" t="s">
        <v>2865</v>
      </c>
      <c r="B1451" s="1560" t="s">
        <v>2866</v>
      </c>
    </row>
    <row r="1452" spans="1:2" ht="15" customHeight="1">
      <c r="A1452" s="1553" t="s">
        <v>2869</v>
      </c>
      <c r="B1452" s="1560" t="s">
        <v>2870</v>
      </c>
    </row>
    <row r="1453" spans="1:2" ht="15" customHeight="1">
      <c r="A1453" s="1553" t="s">
        <v>2873</v>
      </c>
      <c r="B1453" s="1560" t="s">
        <v>2874</v>
      </c>
    </row>
    <row r="1454" spans="1:2" ht="15" customHeight="1">
      <c r="A1454" s="1553" t="s">
        <v>2877</v>
      </c>
      <c r="B1454" s="1560" t="s">
        <v>2878</v>
      </c>
    </row>
    <row r="1455" spans="1:2" ht="15" customHeight="1">
      <c r="A1455" s="1553" t="s">
        <v>2879</v>
      </c>
      <c r="B1455" s="1560" t="s">
        <v>2880</v>
      </c>
    </row>
    <row r="1456" spans="1:2" ht="15" customHeight="1">
      <c r="A1456" s="1553" t="s">
        <v>2883</v>
      </c>
      <c r="B1456" s="1560" t="s">
        <v>2884</v>
      </c>
    </row>
    <row r="1457" spans="1:2" ht="15" customHeight="1">
      <c r="A1457" s="1553" t="s">
        <v>2596</v>
      </c>
      <c r="B1457" s="1560" t="s">
        <v>2597</v>
      </c>
    </row>
    <row r="1458" spans="1:2" ht="15" customHeight="1">
      <c r="A1458" s="1553" t="s">
        <v>2600</v>
      </c>
      <c r="B1458" s="1560" t="s">
        <v>2601</v>
      </c>
    </row>
    <row r="1459" spans="1:2" ht="15" customHeight="1">
      <c r="A1459" s="1553" t="s">
        <v>2604</v>
      </c>
      <c r="B1459" s="1560" t="s">
        <v>2605</v>
      </c>
    </row>
    <row r="1460" spans="1:2" ht="15" customHeight="1">
      <c r="A1460" s="1553" t="s">
        <v>2607</v>
      </c>
      <c r="B1460" s="1560" t="s">
        <v>2608</v>
      </c>
    </row>
    <row r="1461" spans="1:2" ht="15" customHeight="1">
      <c r="A1461" s="1553" t="s">
        <v>2611</v>
      </c>
      <c r="B1461" s="1560" t="s">
        <v>2612</v>
      </c>
    </row>
    <row r="1462" spans="1:2" ht="15" customHeight="1">
      <c r="A1462" s="1553" t="s">
        <v>2615</v>
      </c>
      <c r="B1462" s="1560" t="s">
        <v>2616</v>
      </c>
    </row>
    <row r="1463" spans="1:2" ht="15" customHeight="1">
      <c r="A1463" s="1553" t="s">
        <v>2619</v>
      </c>
      <c r="B1463" s="1560" t="s">
        <v>2620</v>
      </c>
    </row>
    <row r="1464" spans="1:2" ht="15" customHeight="1">
      <c r="A1464" s="1553" t="s">
        <v>2623</v>
      </c>
      <c r="B1464" s="1560" t="s">
        <v>2624</v>
      </c>
    </row>
    <row r="1465" spans="1:2" ht="15" customHeight="1">
      <c r="A1465" s="1553" t="s">
        <v>2627</v>
      </c>
      <c r="B1465" s="1560" t="s">
        <v>2628</v>
      </c>
    </row>
    <row r="1466" spans="1:2" ht="15" customHeight="1">
      <c r="A1466" s="1553" t="s">
        <v>2631</v>
      </c>
      <c r="B1466" s="1560" t="s">
        <v>2632</v>
      </c>
    </row>
    <row r="1467" spans="1:2" ht="15" customHeight="1">
      <c r="A1467" s="1553" t="s">
        <v>2635</v>
      </c>
      <c r="B1467" s="1560" t="s">
        <v>2636</v>
      </c>
    </row>
    <row r="1468" spans="1:2" ht="15" customHeight="1">
      <c r="A1468" s="1553" t="s">
        <v>2639</v>
      </c>
      <c r="B1468" s="1560" t="s">
        <v>2640</v>
      </c>
    </row>
    <row r="1469" spans="1:2" ht="15" customHeight="1">
      <c r="A1469" s="1553" t="s">
        <v>2643</v>
      </c>
      <c r="B1469" s="1560" t="s">
        <v>2644</v>
      </c>
    </row>
    <row r="1470" spans="1:2" ht="15" customHeight="1">
      <c r="A1470" s="1553" t="s">
        <v>2646</v>
      </c>
      <c r="B1470" s="1560" t="s">
        <v>2647</v>
      </c>
    </row>
    <row r="1471" spans="1:2" ht="15" customHeight="1">
      <c r="A1471" s="1553" t="s">
        <v>2650</v>
      </c>
      <c r="B1471" s="1560" t="s">
        <v>2651</v>
      </c>
    </row>
    <row r="1472" spans="1:2" ht="15" customHeight="1">
      <c r="A1472" s="1553" t="s">
        <v>2654</v>
      </c>
      <c r="B1472" s="1560" t="s">
        <v>2655</v>
      </c>
    </row>
    <row r="1473" spans="1:2" ht="15" customHeight="1">
      <c r="A1473" s="1553" t="s">
        <v>2658</v>
      </c>
      <c r="B1473" s="1560" t="s">
        <v>2659</v>
      </c>
    </row>
    <row r="1474" spans="1:2" ht="15" customHeight="1">
      <c r="A1474" s="1553" t="s">
        <v>2662</v>
      </c>
      <c r="B1474" s="1560" t="s">
        <v>2663</v>
      </c>
    </row>
    <row r="1475" spans="1:2" ht="15" customHeight="1">
      <c r="A1475" s="1553" t="s">
        <v>2666</v>
      </c>
      <c r="B1475" s="1560" t="s">
        <v>2667</v>
      </c>
    </row>
    <row r="1476" spans="1:2" ht="15" customHeight="1">
      <c r="A1476" s="1553" t="s">
        <v>2670</v>
      </c>
      <c r="B1476" s="1560" t="s">
        <v>2671</v>
      </c>
    </row>
    <row r="1477" spans="1:2" ht="15" customHeight="1">
      <c r="A1477" s="1553" t="s">
        <v>2673</v>
      </c>
      <c r="B1477" s="1560" t="s">
        <v>2674</v>
      </c>
    </row>
    <row r="1478" spans="1:2" ht="15" customHeight="1">
      <c r="A1478" s="1553" t="s">
        <v>2677</v>
      </c>
      <c r="B1478" s="1560" t="s">
        <v>2678</v>
      </c>
    </row>
    <row r="1479" spans="1:2" ht="15" customHeight="1">
      <c r="A1479" s="1553" t="s">
        <v>2681</v>
      </c>
      <c r="B1479" s="1560" t="s">
        <v>2682</v>
      </c>
    </row>
    <row r="1480" spans="1:2" ht="15" customHeight="1">
      <c r="A1480" s="1553" t="s">
        <v>2685</v>
      </c>
      <c r="B1480" s="1560" t="s">
        <v>2686</v>
      </c>
    </row>
    <row r="1481" spans="1:2" ht="15" customHeight="1">
      <c r="A1481" s="1553" t="s">
        <v>2689</v>
      </c>
      <c r="B1481" s="1560" t="s">
        <v>2690</v>
      </c>
    </row>
    <row r="1482" spans="1:2" ht="15" customHeight="1">
      <c r="A1482" s="1553" t="s">
        <v>2693</v>
      </c>
      <c r="B1482" s="1560" t="s">
        <v>2694</v>
      </c>
    </row>
    <row r="1483" spans="1:2" ht="15" customHeight="1">
      <c r="A1483" s="1553" t="s">
        <v>2697</v>
      </c>
      <c r="B1483" s="1560" t="s">
        <v>2698</v>
      </c>
    </row>
    <row r="1484" spans="1:2" ht="15" customHeight="1">
      <c r="A1484" s="1553" t="s">
        <v>2701</v>
      </c>
      <c r="B1484" s="1560" t="s">
        <v>2702</v>
      </c>
    </row>
    <row r="1485" spans="1:2" ht="15" customHeight="1">
      <c r="A1485" s="1553" t="s">
        <v>2703</v>
      </c>
      <c r="B1485" s="1560" t="s">
        <v>2704</v>
      </c>
    </row>
    <row r="1486" spans="1:2" ht="15" customHeight="1">
      <c r="A1486" s="1553" t="s">
        <v>2707</v>
      </c>
      <c r="B1486" s="1560" t="s">
        <v>2708</v>
      </c>
    </row>
    <row r="1487" spans="1:2" ht="15" customHeight="1">
      <c r="A1487" s="1553" t="s">
        <v>2711</v>
      </c>
      <c r="B1487" s="1560" t="s">
        <v>2712</v>
      </c>
    </row>
    <row r="1488" spans="1:2" ht="15" customHeight="1">
      <c r="A1488" s="1553" t="s">
        <v>2714</v>
      </c>
      <c r="B1488" s="1560" t="s">
        <v>2715</v>
      </c>
    </row>
    <row r="1489" spans="1:3" ht="15" customHeight="1">
      <c r="A1489" s="1553" t="s">
        <v>2718</v>
      </c>
      <c r="B1489" s="1560" t="s">
        <v>2719</v>
      </c>
    </row>
    <row r="1490" spans="1:3" ht="15" customHeight="1">
      <c r="A1490" s="1553" t="s">
        <v>2722</v>
      </c>
      <c r="B1490" s="1560" t="s">
        <v>2723</v>
      </c>
    </row>
    <row r="1491" spans="1:3" ht="15" customHeight="1">
      <c r="A1491" s="1553" t="s">
        <v>2726</v>
      </c>
      <c r="B1491" s="1560" t="s">
        <v>2727</v>
      </c>
    </row>
    <row r="1492" spans="1:3" ht="15" customHeight="1">
      <c r="A1492" s="1553" t="s">
        <v>7755</v>
      </c>
      <c r="B1492" s="1560" t="s">
        <v>7756</v>
      </c>
    </row>
    <row r="1493" spans="1:3" ht="15" customHeight="1">
      <c r="A1493" s="1553" t="s">
        <v>2730</v>
      </c>
      <c r="B1493" s="1560" t="s">
        <v>2731</v>
      </c>
    </row>
    <row r="1494" spans="1:3" ht="15" customHeight="1">
      <c r="A1494" s="1553" t="s">
        <v>2734</v>
      </c>
      <c r="B1494" s="1572" t="s">
        <v>7770</v>
      </c>
      <c r="C1494" s="1559"/>
    </row>
    <row r="1495" spans="1:3" ht="15" customHeight="1">
      <c r="A1495" s="1553" t="s">
        <v>2738</v>
      </c>
      <c r="B1495" s="1560" t="s">
        <v>2739</v>
      </c>
    </row>
    <row r="1496" spans="1:3" ht="15" customHeight="1">
      <c r="A1496" s="1553" t="s">
        <v>5998</v>
      </c>
      <c r="B1496" s="1560" t="s">
        <v>5999</v>
      </c>
    </row>
    <row r="1497" spans="1:3" ht="15" customHeight="1">
      <c r="A1497" s="1553" t="s">
        <v>6000</v>
      </c>
      <c r="B1497" s="1560" t="s">
        <v>6001</v>
      </c>
    </row>
    <row r="1498" spans="1:3" ht="15" customHeight="1">
      <c r="A1498" s="1553" t="s">
        <v>6002</v>
      </c>
      <c r="B1498" s="1562" t="s">
        <v>6003</v>
      </c>
    </row>
    <row r="1499" spans="1:3" ht="15" customHeight="1">
      <c r="A1499" s="1553" t="s">
        <v>7433</v>
      </c>
      <c r="B1499" s="1568" t="s">
        <v>7434</v>
      </c>
    </row>
    <row r="1500" spans="1:3" ht="15" customHeight="1">
      <c r="A1500" s="1553" t="s">
        <v>7463</v>
      </c>
      <c r="B1500" s="1567" t="s">
        <v>7464</v>
      </c>
    </row>
    <row r="1501" spans="1:3" ht="15" customHeight="1">
      <c r="A1501" s="1553" t="s">
        <v>7435</v>
      </c>
      <c r="B1501" s="1568" t="s">
        <v>7436</v>
      </c>
    </row>
    <row r="1502" spans="1:3" ht="15" customHeight="1">
      <c r="A1502" s="1553" t="s">
        <v>7465</v>
      </c>
      <c r="B1502" s="1567" t="s">
        <v>7466</v>
      </c>
    </row>
    <row r="1503" spans="1:3" ht="15" customHeight="1">
      <c r="A1503" s="1553" t="s">
        <v>7437</v>
      </c>
      <c r="B1503" s="1568" t="s">
        <v>7438</v>
      </c>
    </row>
    <row r="1504" spans="1:3" ht="15" customHeight="1">
      <c r="A1504" s="1553" t="s">
        <v>7467</v>
      </c>
      <c r="B1504" s="1567" t="s">
        <v>7468</v>
      </c>
    </row>
    <row r="1505" spans="1:5" ht="15" customHeight="1">
      <c r="A1505" s="1553" t="s">
        <v>5075</v>
      </c>
      <c r="B1505" s="1560" t="s">
        <v>5076</v>
      </c>
    </row>
    <row r="1506" spans="1:5" ht="15" customHeight="1">
      <c r="A1506" s="1553" t="s">
        <v>6004</v>
      </c>
      <c r="B1506" s="1562" t="s">
        <v>6005</v>
      </c>
    </row>
    <row r="1507" spans="1:5" ht="15" customHeight="1">
      <c r="A1507" s="1553" t="s">
        <v>6190</v>
      </c>
      <c r="B1507" s="1562" t="s">
        <v>6049</v>
      </c>
    </row>
    <row r="1508" spans="1:5" ht="15" customHeight="1">
      <c r="A1508" s="1553" t="s">
        <v>5872</v>
      </c>
      <c r="B1508" s="1558" t="s">
        <v>5827</v>
      </c>
    </row>
    <row r="1509" spans="1:5" ht="15" customHeight="1">
      <c r="A1509" s="1553" t="s">
        <v>6191</v>
      </c>
      <c r="B1509" s="1562" t="s">
        <v>6192</v>
      </c>
    </row>
    <row r="1510" spans="1:5" ht="15" customHeight="1">
      <c r="A1510" s="1553" t="s">
        <v>5749</v>
      </c>
      <c r="B1510" s="1562" t="s">
        <v>5750</v>
      </c>
    </row>
    <row r="1511" spans="1:5" ht="15" customHeight="1">
      <c r="A1511" s="1553" t="s">
        <v>3088</v>
      </c>
      <c r="B1511" s="1566" t="s">
        <v>3089</v>
      </c>
    </row>
    <row r="1512" spans="1:5" ht="15" customHeight="1">
      <c r="A1512" s="1553" t="s">
        <v>7439</v>
      </c>
      <c r="B1512" s="1568" t="s">
        <v>7440</v>
      </c>
    </row>
    <row r="1513" spans="1:5" ht="15" customHeight="1">
      <c r="A1513" s="1553" t="s">
        <v>7469</v>
      </c>
      <c r="B1513" s="1567" t="s">
        <v>7470</v>
      </c>
    </row>
    <row r="1514" spans="1:5" ht="15" customHeight="1">
      <c r="A1514" s="1553" t="s">
        <v>6377</v>
      </c>
      <c r="B1514" s="1562" t="s">
        <v>6378</v>
      </c>
    </row>
    <row r="1515" spans="1:5" ht="15" customHeight="1">
      <c r="A1515" s="1553" t="s">
        <v>6379</v>
      </c>
      <c r="B1515" s="1562" t="s">
        <v>6380</v>
      </c>
    </row>
    <row r="1516" spans="1:5" ht="15" customHeight="1">
      <c r="A1516" s="1553" t="s">
        <v>6381</v>
      </c>
      <c r="B1516" s="1562" t="s">
        <v>6382</v>
      </c>
    </row>
    <row r="1517" spans="1:5" ht="15" customHeight="1">
      <c r="A1517" s="1553" t="s">
        <v>6383</v>
      </c>
      <c r="B1517" s="1562" t="s">
        <v>6384</v>
      </c>
    </row>
    <row r="1518" spans="1:5" ht="15" customHeight="1">
      <c r="A1518" s="1553" t="s">
        <v>4163</v>
      </c>
      <c r="B1518" s="1586" t="s">
        <v>4164</v>
      </c>
      <c r="D1518" s="1559"/>
      <c r="E1518" s="1559"/>
    </row>
    <row r="1519" spans="1:5" ht="15" customHeight="1">
      <c r="A1519" s="1553" t="s">
        <v>4165</v>
      </c>
      <c r="B1519" s="1586" t="s">
        <v>4166</v>
      </c>
      <c r="D1519" s="1559"/>
      <c r="E1519" s="1559"/>
    </row>
    <row r="1520" spans="1:5" ht="15" customHeight="1">
      <c r="A1520" s="1553" t="s">
        <v>4167</v>
      </c>
      <c r="B1520" s="1564" t="s">
        <v>4168</v>
      </c>
      <c r="D1520" s="1559"/>
      <c r="E1520" s="1559"/>
    </row>
    <row r="1521" spans="1:5" ht="15" customHeight="1">
      <c r="A1521" s="1553" t="s">
        <v>4169</v>
      </c>
      <c r="B1521" s="1586" t="s">
        <v>4170</v>
      </c>
      <c r="D1521" s="1559"/>
      <c r="E1521" s="1559"/>
    </row>
    <row r="1522" spans="1:5" ht="15" customHeight="1">
      <c r="A1522" s="1553" t="s">
        <v>5077</v>
      </c>
      <c r="B1522" s="1560" t="s">
        <v>5078</v>
      </c>
    </row>
    <row r="1523" spans="1:5" ht="15" customHeight="1">
      <c r="A1523" s="1553" t="s">
        <v>5079</v>
      </c>
      <c r="B1523" s="1560" t="s">
        <v>5080</v>
      </c>
    </row>
    <row r="1524" spans="1:5" ht="15" customHeight="1">
      <c r="A1524" s="1553" t="s">
        <v>5081</v>
      </c>
      <c r="B1524" s="1560" t="s">
        <v>5082</v>
      </c>
    </row>
    <row r="1525" spans="1:5" ht="15" customHeight="1">
      <c r="A1525" s="1553" t="s">
        <v>5751</v>
      </c>
      <c r="B1525" s="1560" t="s">
        <v>7764</v>
      </c>
    </row>
    <row r="1526" spans="1:5" ht="15" customHeight="1">
      <c r="A1526" s="1553" t="s">
        <v>5083</v>
      </c>
      <c r="B1526" s="1560" t="s">
        <v>5084</v>
      </c>
    </row>
    <row r="1527" spans="1:5" ht="15" customHeight="1">
      <c r="A1527" s="1553" t="s">
        <v>5085</v>
      </c>
      <c r="B1527" s="1560" t="s">
        <v>5086</v>
      </c>
    </row>
    <row r="1528" spans="1:5" ht="15" customHeight="1">
      <c r="A1528" s="1553" t="s">
        <v>5087</v>
      </c>
      <c r="B1528" s="1586" t="s">
        <v>5088</v>
      </c>
    </row>
    <row r="1529" spans="1:5" ht="15" customHeight="1">
      <c r="A1529" s="1553" t="s">
        <v>5089</v>
      </c>
      <c r="B1529" s="1586" t="s">
        <v>5090</v>
      </c>
    </row>
    <row r="1530" spans="1:5" ht="15" customHeight="1">
      <c r="A1530" s="1553" t="s">
        <v>5091</v>
      </c>
      <c r="B1530" s="1569" t="s">
        <v>5092</v>
      </c>
    </row>
    <row r="1531" spans="1:5" ht="15" customHeight="1">
      <c r="A1531" s="1553" t="s">
        <v>5093</v>
      </c>
      <c r="B1531" s="1569" t="s">
        <v>5094</v>
      </c>
    </row>
    <row r="1532" spans="1:5" ht="15" customHeight="1">
      <c r="A1532" s="1553" t="s">
        <v>5095</v>
      </c>
      <c r="B1532" s="1558" t="s">
        <v>5096</v>
      </c>
    </row>
    <row r="1533" spans="1:5" ht="15" customHeight="1">
      <c r="A1533" s="1553" t="s">
        <v>5097</v>
      </c>
      <c r="B1533" s="1560" t="s">
        <v>5098</v>
      </c>
    </row>
    <row r="1534" spans="1:5" ht="15" customHeight="1">
      <c r="A1534" s="1553" t="s">
        <v>5099</v>
      </c>
      <c r="B1534" s="1587" t="s">
        <v>5100</v>
      </c>
    </row>
    <row r="1535" spans="1:5" ht="15" customHeight="1">
      <c r="A1535" s="1553" t="s">
        <v>5101</v>
      </c>
      <c r="B1535" s="1558" t="s">
        <v>5102</v>
      </c>
    </row>
    <row r="1536" spans="1:5" ht="15" customHeight="1">
      <c r="A1536" s="1553" t="s">
        <v>5103</v>
      </c>
      <c r="B1536" s="1558" t="s">
        <v>5104</v>
      </c>
    </row>
    <row r="1537" spans="1:5" ht="15" customHeight="1">
      <c r="A1537" s="1553" t="s">
        <v>5105</v>
      </c>
      <c r="B1537" s="1560" t="s">
        <v>5106</v>
      </c>
    </row>
    <row r="1538" spans="1:5" ht="15" customHeight="1">
      <c r="A1538" s="1553" t="s">
        <v>5107</v>
      </c>
      <c r="B1538" s="1577" t="s">
        <v>5108</v>
      </c>
    </row>
    <row r="1539" spans="1:5" ht="15" customHeight="1">
      <c r="A1539" s="1553" t="s">
        <v>4171</v>
      </c>
      <c r="B1539" s="1586" t="s">
        <v>4172</v>
      </c>
      <c r="D1539" s="1559"/>
      <c r="E1539" s="1559"/>
    </row>
    <row r="1540" spans="1:5" ht="15" customHeight="1">
      <c r="A1540" s="1553" t="s">
        <v>4173</v>
      </c>
      <c r="B1540" s="1586" t="s">
        <v>4174</v>
      </c>
      <c r="D1540" s="1559"/>
      <c r="E1540" s="1559"/>
    </row>
    <row r="1541" spans="1:5" ht="15" customHeight="1">
      <c r="A1541" s="1553" t="s">
        <v>4175</v>
      </c>
      <c r="B1541" s="1586" t="s">
        <v>4176</v>
      </c>
      <c r="D1541" s="1559"/>
      <c r="E1541" s="1559"/>
    </row>
    <row r="1542" spans="1:5" ht="15" customHeight="1">
      <c r="A1542" s="1553" t="s">
        <v>4177</v>
      </c>
      <c r="B1542" s="1569" t="s">
        <v>4178</v>
      </c>
      <c r="D1542" s="1559"/>
      <c r="E1542" s="1559"/>
    </row>
    <row r="1543" spans="1:5" ht="15" customHeight="1">
      <c r="A1543" s="1553" t="s">
        <v>4179</v>
      </c>
      <c r="B1543" s="1586" t="s">
        <v>4180</v>
      </c>
      <c r="D1543" s="1559"/>
      <c r="E1543" s="1559"/>
    </row>
    <row r="1544" spans="1:5" ht="15" customHeight="1">
      <c r="A1544" s="1553" t="s">
        <v>5873</v>
      </c>
      <c r="B1544" s="1558" t="s">
        <v>5874</v>
      </c>
    </row>
    <row r="1545" spans="1:5" ht="15" customHeight="1">
      <c r="A1545" s="1553" t="s">
        <v>6386</v>
      </c>
      <c r="B1545" s="1562" t="s">
        <v>6387</v>
      </c>
    </row>
    <row r="1546" spans="1:5" ht="15" customHeight="1">
      <c r="A1546" s="1553" t="s">
        <v>5413</v>
      </c>
      <c r="B1546" s="1560" t="s">
        <v>5414</v>
      </c>
    </row>
    <row r="1547" spans="1:5" ht="15" customHeight="1">
      <c r="A1547" s="1553" t="s">
        <v>5415</v>
      </c>
      <c r="B1547" s="1562" t="s">
        <v>5416</v>
      </c>
    </row>
    <row r="1548" spans="1:5" ht="15" customHeight="1">
      <c r="A1548" s="1553" t="s">
        <v>6705</v>
      </c>
      <c r="B1548" s="1564" t="s">
        <v>5416</v>
      </c>
    </row>
    <row r="1549" spans="1:5" ht="15" customHeight="1">
      <c r="A1549" s="1553" t="s">
        <v>4181</v>
      </c>
      <c r="B1549" s="1586" t="s">
        <v>4182</v>
      </c>
      <c r="D1549" s="1559"/>
      <c r="E1549" s="1559"/>
    </row>
    <row r="1550" spans="1:5" ht="15" customHeight="1">
      <c r="A1550" s="1553" t="s">
        <v>5109</v>
      </c>
      <c r="B1550" s="1587" t="s">
        <v>5110</v>
      </c>
    </row>
    <row r="1551" spans="1:5" ht="15" customHeight="1">
      <c r="A1551" s="1553" t="s">
        <v>4183</v>
      </c>
      <c r="B1551" s="1575" t="s">
        <v>4184</v>
      </c>
      <c r="D1551" s="1559"/>
      <c r="E1551" s="1559"/>
    </row>
    <row r="1552" spans="1:5" ht="15" customHeight="1">
      <c r="A1552" s="1553" t="s">
        <v>4185</v>
      </c>
      <c r="B1552" s="1586" t="s">
        <v>4186</v>
      </c>
      <c r="D1552" s="1559"/>
      <c r="E1552" s="1559"/>
    </row>
    <row r="1553" spans="1:5" ht="15" customHeight="1">
      <c r="A1553" s="1553" t="s">
        <v>4187</v>
      </c>
      <c r="B1553" s="1586" t="s">
        <v>4188</v>
      </c>
      <c r="D1553" s="1559"/>
      <c r="E1553" s="1559"/>
    </row>
    <row r="1554" spans="1:5" ht="15" customHeight="1">
      <c r="A1554" s="1553" t="s">
        <v>4189</v>
      </c>
      <c r="B1554" s="1586" t="s">
        <v>4190</v>
      </c>
      <c r="D1554" s="1559"/>
      <c r="E1554" s="1559"/>
    </row>
    <row r="1555" spans="1:5" ht="15" customHeight="1">
      <c r="A1555" s="1553" t="s">
        <v>6598</v>
      </c>
      <c r="B1555" s="1563" t="s">
        <v>6599</v>
      </c>
    </row>
    <row r="1556" spans="1:5" ht="15" customHeight="1">
      <c r="A1556" s="1553" t="s">
        <v>4191</v>
      </c>
      <c r="B1556" s="1586" t="s">
        <v>4192</v>
      </c>
      <c r="D1556" s="1559"/>
      <c r="E1556" s="1559"/>
    </row>
    <row r="1557" spans="1:5" ht="15" customHeight="1">
      <c r="A1557" s="1553" t="s">
        <v>6600</v>
      </c>
      <c r="B1557" s="1563" t="s">
        <v>6601</v>
      </c>
    </row>
    <row r="1558" spans="1:5" ht="15" customHeight="1">
      <c r="A1558" s="1553" t="s">
        <v>4193</v>
      </c>
      <c r="B1558" s="1569" t="s">
        <v>4194</v>
      </c>
      <c r="D1558" s="1559"/>
      <c r="E1558" s="1559"/>
    </row>
    <row r="1559" spans="1:5" ht="15" customHeight="1">
      <c r="A1559" s="1553" t="s">
        <v>4195</v>
      </c>
      <c r="B1559" s="1586" t="s">
        <v>4196</v>
      </c>
      <c r="D1559" s="1559"/>
      <c r="E1559" s="1559"/>
    </row>
    <row r="1560" spans="1:5" ht="15" customHeight="1">
      <c r="A1560" s="1553" t="s">
        <v>4197</v>
      </c>
      <c r="B1560" s="1586" t="s">
        <v>4198</v>
      </c>
      <c r="D1560" s="1559"/>
      <c r="E1560" s="1559"/>
    </row>
    <row r="1561" spans="1:5" ht="15" customHeight="1">
      <c r="A1561" s="1553" t="s">
        <v>4199</v>
      </c>
      <c r="B1561" s="1586" t="s">
        <v>4200</v>
      </c>
      <c r="D1561" s="1559"/>
      <c r="E1561" s="1559"/>
    </row>
    <row r="1562" spans="1:5" ht="15" customHeight="1">
      <c r="A1562" s="1553" t="s">
        <v>4201</v>
      </c>
      <c r="B1562" s="1586" t="s">
        <v>4202</v>
      </c>
      <c r="D1562" s="1559"/>
      <c r="E1562" s="1559"/>
    </row>
    <row r="1563" spans="1:5" ht="15" customHeight="1">
      <c r="A1563" s="1553" t="s">
        <v>7732</v>
      </c>
      <c r="B1563" s="1560" t="s">
        <v>7733</v>
      </c>
      <c r="D1563" s="1559"/>
      <c r="E1563" s="1559"/>
    </row>
    <row r="1564" spans="1:5" ht="15" customHeight="1">
      <c r="A1564" s="1553" t="s">
        <v>7743</v>
      </c>
      <c r="B1564" s="1560" t="s">
        <v>7744</v>
      </c>
      <c r="D1564" s="1559"/>
      <c r="E1564" s="1559"/>
    </row>
    <row r="1565" spans="1:5" ht="15" customHeight="1">
      <c r="A1565" s="1553" t="s">
        <v>7734</v>
      </c>
      <c r="B1565" s="1560" t="s">
        <v>7735</v>
      </c>
      <c r="D1565" s="1559"/>
      <c r="E1565" s="1559"/>
    </row>
    <row r="1566" spans="1:5" ht="15" customHeight="1">
      <c r="A1566" s="1553" t="s">
        <v>4203</v>
      </c>
      <c r="B1566" s="1586" t="s">
        <v>4204</v>
      </c>
      <c r="D1566" s="1559"/>
      <c r="E1566" s="1559"/>
    </row>
    <row r="1567" spans="1:5" ht="15" customHeight="1">
      <c r="A1567" s="1553" t="s">
        <v>4205</v>
      </c>
      <c r="B1567" s="1586" t="s">
        <v>4206</v>
      </c>
      <c r="D1567" s="1559"/>
      <c r="E1567" s="1559"/>
    </row>
    <row r="1568" spans="1:5" ht="15" customHeight="1">
      <c r="A1568" s="1553" t="s">
        <v>4207</v>
      </c>
      <c r="B1568" s="1564" t="s">
        <v>4208</v>
      </c>
      <c r="D1568" s="1559"/>
      <c r="E1568" s="1559"/>
    </row>
    <row r="1569" spans="1:5" ht="15" customHeight="1">
      <c r="A1569" s="1553" t="s">
        <v>4209</v>
      </c>
      <c r="B1569" s="1569" t="s">
        <v>4210</v>
      </c>
      <c r="D1569" s="1559"/>
      <c r="E1569" s="1559"/>
    </row>
    <row r="1570" spans="1:5" ht="15" customHeight="1">
      <c r="A1570" s="1553" t="s">
        <v>4211</v>
      </c>
      <c r="B1570" s="1569" t="s">
        <v>4212</v>
      </c>
      <c r="D1570" s="1559"/>
      <c r="E1570" s="1559"/>
    </row>
    <row r="1571" spans="1:5" ht="15" customHeight="1">
      <c r="A1571" s="1553" t="s">
        <v>4213</v>
      </c>
      <c r="B1571" s="1569" t="s">
        <v>4214</v>
      </c>
      <c r="D1571" s="1559"/>
      <c r="E1571" s="1559"/>
    </row>
    <row r="1572" spans="1:5" ht="15" customHeight="1">
      <c r="A1572" s="1553" t="s">
        <v>4215</v>
      </c>
      <c r="B1572" s="1560" t="s">
        <v>4216</v>
      </c>
      <c r="D1572" s="1559"/>
      <c r="E1572" s="1559"/>
    </row>
    <row r="1573" spans="1:5" ht="15" customHeight="1">
      <c r="A1573" s="1553" t="s">
        <v>4217</v>
      </c>
      <c r="B1573" s="1569" t="s">
        <v>4218</v>
      </c>
      <c r="D1573" s="1559"/>
      <c r="E1573" s="1559"/>
    </row>
    <row r="1574" spans="1:5" ht="15" customHeight="1">
      <c r="A1574" s="1553" t="s">
        <v>4219</v>
      </c>
      <c r="B1574" s="1569" t="s">
        <v>4220</v>
      </c>
      <c r="D1574" s="1559"/>
      <c r="E1574" s="1559"/>
    </row>
    <row r="1575" spans="1:5" ht="15" customHeight="1">
      <c r="A1575" s="1553" t="s">
        <v>4221</v>
      </c>
      <c r="B1575" s="1569" t="s">
        <v>4222</v>
      </c>
      <c r="D1575" s="1559"/>
      <c r="E1575" s="1559"/>
    </row>
    <row r="1576" spans="1:5" ht="15" customHeight="1">
      <c r="A1576" s="1553" t="s">
        <v>4223</v>
      </c>
      <c r="B1576" s="1569" t="s">
        <v>4224</v>
      </c>
      <c r="D1576" s="1559"/>
      <c r="E1576" s="1559"/>
    </row>
    <row r="1577" spans="1:5" ht="15" customHeight="1">
      <c r="A1577" s="1553" t="s">
        <v>4225</v>
      </c>
      <c r="B1577" s="1569" t="s">
        <v>4226</v>
      </c>
      <c r="D1577" s="1559"/>
      <c r="E1577" s="1559"/>
    </row>
    <row r="1578" spans="1:5" ht="15" customHeight="1">
      <c r="A1578" s="1553" t="s">
        <v>6006</v>
      </c>
      <c r="B1578" s="1560" t="s">
        <v>4228</v>
      </c>
    </row>
    <row r="1579" spans="1:5" ht="15" customHeight="1">
      <c r="A1579" s="1553" t="s">
        <v>4227</v>
      </c>
      <c r="B1579" s="1560" t="s">
        <v>4228</v>
      </c>
      <c r="D1579" s="1559"/>
      <c r="E1579" s="1559"/>
    </row>
    <row r="1580" spans="1:5" ht="15" customHeight="1">
      <c r="A1580" s="1553" t="s">
        <v>4229</v>
      </c>
      <c r="B1580" s="1569" t="s">
        <v>4230</v>
      </c>
      <c r="D1580" s="1559"/>
      <c r="E1580" s="1559"/>
    </row>
    <row r="1581" spans="1:5" ht="15" customHeight="1">
      <c r="A1581" s="1553" t="s">
        <v>4231</v>
      </c>
      <c r="B1581" s="1560" t="s">
        <v>4232</v>
      </c>
      <c r="D1581" s="1559"/>
      <c r="E1581" s="1559"/>
    </row>
    <row r="1582" spans="1:5" ht="15" customHeight="1">
      <c r="A1582" s="1553" t="s">
        <v>4233</v>
      </c>
      <c r="B1582" s="1564" t="s">
        <v>4234</v>
      </c>
      <c r="D1582" s="1559"/>
      <c r="E1582" s="1559"/>
    </row>
    <row r="1583" spans="1:5" ht="15" customHeight="1">
      <c r="A1583" s="1553" t="s">
        <v>4235</v>
      </c>
      <c r="B1583" s="1569" t="s">
        <v>4236</v>
      </c>
      <c r="D1583" s="1559"/>
      <c r="E1583" s="1559"/>
    </row>
    <row r="1584" spans="1:5" ht="15" customHeight="1">
      <c r="A1584" s="1553" t="s">
        <v>4237</v>
      </c>
      <c r="B1584" s="1569" t="s">
        <v>4238</v>
      </c>
      <c r="D1584" s="1559"/>
      <c r="E1584" s="1559"/>
    </row>
    <row r="1585" spans="1:5" ht="15" customHeight="1">
      <c r="A1585" s="1553" t="s">
        <v>4239</v>
      </c>
      <c r="B1585" s="1564" t="s">
        <v>4240</v>
      </c>
      <c r="D1585" s="1559"/>
      <c r="E1585" s="1559"/>
    </row>
    <row r="1586" spans="1:5" ht="15" customHeight="1">
      <c r="A1586" s="1553" t="s">
        <v>4241</v>
      </c>
      <c r="B1586" s="1572" t="s">
        <v>4242</v>
      </c>
      <c r="D1586" s="1559"/>
      <c r="E1586" s="1559"/>
    </row>
    <row r="1587" spans="1:5" ht="15" customHeight="1">
      <c r="A1587" s="1553" t="s">
        <v>5753</v>
      </c>
      <c r="B1587" s="1562" t="s">
        <v>5754</v>
      </c>
    </row>
    <row r="1588" spans="1:5" ht="15" customHeight="1">
      <c r="A1588" s="1553" t="s">
        <v>5417</v>
      </c>
      <c r="B1588" s="1562" t="s">
        <v>5418</v>
      </c>
    </row>
    <row r="1589" spans="1:5" ht="15" customHeight="1">
      <c r="A1589" s="1553" t="s">
        <v>4243</v>
      </c>
      <c r="B1589" s="1572" t="s">
        <v>4244</v>
      </c>
      <c r="D1589" s="1559"/>
      <c r="E1589" s="1559"/>
    </row>
    <row r="1590" spans="1:5" ht="15" customHeight="1">
      <c r="A1590" s="1553" t="s">
        <v>4682</v>
      </c>
      <c r="B1590" s="1560" t="s">
        <v>4683</v>
      </c>
    </row>
    <row r="1591" spans="1:5" ht="15" customHeight="1">
      <c r="A1591" s="1553" t="s">
        <v>4245</v>
      </c>
      <c r="B1591" s="1586" t="s">
        <v>4246</v>
      </c>
      <c r="D1591" s="1559"/>
      <c r="E1591" s="1559"/>
    </row>
    <row r="1592" spans="1:5" ht="15" customHeight="1">
      <c r="A1592" s="1553" t="s">
        <v>4247</v>
      </c>
      <c r="B1592" s="1586" t="s">
        <v>4248</v>
      </c>
      <c r="D1592" s="1559"/>
      <c r="E1592" s="1559"/>
    </row>
    <row r="1593" spans="1:5" ht="15" customHeight="1">
      <c r="A1593" s="1553" t="s">
        <v>4249</v>
      </c>
      <c r="B1593" s="1586" t="s">
        <v>4250</v>
      </c>
      <c r="D1593" s="1559"/>
      <c r="E1593" s="1559"/>
    </row>
    <row r="1594" spans="1:5" ht="15" customHeight="1">
      <c r="A1594" s="1553" t="s">
        <v>4251</v>
      </c>
      <c r="B1594" s="1586" t="s">
        <v>4252</v>
      </c>
      <c r="D1594" s="1559"/>
      <c r="E1594" s="1559"/>
    </row>
    <row r="1595" spans="1:5" ht="15" customHeight="1">
      <c r="A1595" s="1553" t="s">
        <v>4685</v>
      </c>
      <c r="B1595" s="1560" t="s">
        <v>4686</v>
      </c>
    </row>
    <row r="1596" spans="1:5" ht="15" customHeight="1">
      <c r="A1596" s="1553" t="s">
        <v>4687</v>
      </c>
      <c r="B1596" s="1560" t="s">
        <v>4688</v>
      </c>
    </row>
    <row r="1597" spans="1:5" ht="15" customHeight="1">
      <c r="A1597" s="1553" t="s">
        <v>5875</v>
      </c>
      <c r="B1597" s="1560" t="s">
        <v>5876</v>
      </c>
    </row>
    <row r="1598" spans="1:5" ht="15" customHeight="1">
      <c r="A1598" s="1553" t="s">
        <v>4253</v>
      </c>
      <c r="B1598" s="1586" t="s">
        <v>4254</v>
      </c>
      <c r="D1598" s="1559"/>
      <c r="E1598" s="1559"/>
    </row>
    <row r="1599" spans="1:5" ht="15" customHeight="1">
      <c r="A1599" s="1553" t="s">
        <v>4255</v>
      </c>
      <c r="B1599" s="1586" t="s">
        <v>4256</v>
      </c>
      <c r="D1599" s="1559"/>
      <c r="E1599" s="1559"/>
    </row>
    <row r="1600" spans="1:5" ht="15" customHeight="1">
      <c r="A1600" s="1553" t="s">
        <v>4257</v>
      </c>
      <c r="B1600" s="1586" t="s">
        <v>4258</v>
      </c>
      <c r="D1600" s="1559"/>
      <c r="E1600" s="1559"/>
    </row>
    <row r="1601" spans="1:5" ht="15" customHeight="1">
      <c r="A1601" s="1553" t="s">
        <v>5615</v>
      </c>
      <c r="B1601" s="1560" t="s">
        <v>5616</v>
      </c>
    </row>
    <row r="1602" spans="1:5" ht="15" customHeight="1">
      <c r="A1602" s="1553" t="s">
        <v>4689</v>
      </c>
      <c r="B1602" s="1560" t="s">
        <v>4690</v>
      </c>
    </row>
    <row r="1603" spans="1:5" ht="15" customHeight="1">
      <c r="A1603" s="1553" t="s">
        <v>4691</v>
      </c>
      <c r="B1603" s="1560" t="s">
        <v>4692</v>
      </c>
    </row>
    <row r="1604" spans="1:5" ht="15" customHeight="1">
      <c r="A1604" s="1553" t="s">
        <v>4259</v>
      </c>
      <c r="B1604" s="1560" t="s">
        <v>4260</v>
      </c>
      <c r="D1604" s="1559"/>
      <c r="E1604" s="1559"/>
    </row>
    <row r="1605" spans="1:5" ht="15" customHeight="1">
      <c r="A1605" s="1553" t="s">
        <v>4694</v>
      </c>
      <c r="B1605" s="1558" t="s">
        <v>4695</v>
      </c>
    </row>
    <row r="1606" spans="1:5" ht="15" customHeight="1">
      <c r="A1606" s="1553" t="s">
        <v>4261</v>
      </c>
      <c r="B1606" s="1560" t="s">
        <v>4262</v>
      </c>
      <c r="D1606" s="1559"/>
      <c r="E1606" s="1559"/>
    </row>
    <row r="1607" spans="1:5" ht="15" customHeight="1">
      <c r="A1607" s="1553" t="s">
        <v>7272</v>
      </c>
      <c r="B1607" s="1558" t="s">
        <v>7273</v>
      </c>
    </row>
    <row r="1608" spans="1:5" ht="15" customHeight="1">
      <c r="A1608" s="1553" t="s">
        <v>7269</v>
      </c>
      <c r="B1608" s="1560" t="s">
        <v>7270</v>
      </c>
      <c r="D1608" s="1559"/>
      <c r="E1608" s="1559"/>
    </row>
    <row r="1609" spans="1:5" ht="15" customHeight="1">
      <c r="A1609" s="1553" t="s">
        <v>4697</v>
      </c>
      <c r="B1609" s="1560" t="s">
        <v>4698</v>
      </c>
    </row>
    <row r="1610" spans="1:5" ht="15" customHeight="1">
      <c r="A1610" s="1553" t="s">
        <v>4699</v>
      </c>
      <c r="B1610" s="1560" t="s">
        <v>4700</v>
      </c>
    </row>
    <row r="1611" spans="1:5" ht="15" customHeight="1">
      <c r="A1611" s="1553" t="s">
        <v>4701</v>
      </c>
      <c r="B1611" s="1577" t="s">
        <v>4702</v>
      </c>
    </row>
    <row r="1612" spans="1:5" ht="15" customHeight="1">
      <c r="A1612" s="1553" t="s">
        <v>4703</v>
      </c>
      <c r="B1612" s="1577" t="s">
        <v>4704</v>
      </c>
    </row>
    <row r="1613" spans="1:5" ht="15" customHeight="1">
      <c r="A1613" s="1553" t="s">
        <v>4705</v>
      </c>
      <c r="B1613" s="1558" t="s">
        <v>4706</v>
      </c>
    </row>
    <row r="1614" spans="1:5" ht="15" customHeight="1">
      <c r="A1614" s="1553" t="s">
        <v>4263</v>
      </c>
      <c r="B1614" s="1560" t="s">
        <v>4264</v>
      </c>
      <c r="D1614" s="1559"/>
      <c r="E1614" s="1559"/>
    </row>
    <row r="1615" spans="1:5" ht="15" customHeight="1">
      <c r="A1615" s="1553" t="s">
        <v>4265</v>
      </c>
      <c r="B1615" s="1560" t="s">
        <v>4266</v>
      </c>
      <c r="D1615" s="1559"/>
      <c r="E1615" s="1559"/>
    </row>
    <row r="1616" spans="1:5" ht="15" customHeight="1">
      <c r="A1616" s="1553" t="s">
        <v>4267</v>
      </c>
      <c r="B1616" s="1560" t="s">
        <v>4268</v>
      </c>
      <c r="D1616" s="1559"/>
      <c r="E1616" s="1559"/>
    </row>
    <row r="1617" spans="1:5" ht="15" customHeight="1">
      <c r="A1617" s="1553" t="s">
        <v>4269</v>
      </c>
      <c r="B1617" s="1560" t="s">
        <v>4270</v>
      </c>
      <c r="D1617" s="1559"/>
      <c r="E1617" s="1559"/>
    </row>
    <row r="1618" spans="1:5" ht="15" customHeight="1">
      <c r="A1618" s="1553" t="s">
        <v>5324</v>
      </c>
      <c r="B1618" s="1584" t="s">
        <v>5325</v>
      </c>
    </row>
    <row r="1619" spans="1:5" ht="15" customHeight="1">
      <c r="A1619" s="1553" t="s">
        <v>5326</v>
      </c>
      <c r="B1619" s="1569" t="s">
        <v>5327</v>
      </c>
    </row>
    <row r="1620" spans="1:5" ht="15" customHeight="1">
      <c r="A1620" s="1553" t="s">
        <v>7288</v>
      </c>
      <c r="B1620" s="1572" t="s">
        <v>7289</v>
      </c>
    </row>
    <row r="1621" spans="1:5" ht="15" customHeight="1">
      <c r="A1621" s="1553" t="s">
        <v>5328</v>
      </c>
      <c r="B1621" s="1584" t="s">
        <v>5329</v>
      </c>
    </row>
    <row r="1622" spans="1:5" ht="15" customHeight="1">
      <c r="A1622" s="1553" t="s">
        <v>5330</v>
      </c>
      <c r="B1622" s="1584" t="s">
        <v>5331</v>
      </c>
    </row>
    <row r="1623" spans="1:5" ht="15" customHeight="1">
      <c r="A1623" s="1553" t="s">
        <v>5332</v>
      </c>
      <c r="B1623" s="1584" t="s">
        <v>5333</v>
      </c>
    </row>
    <row r="1624" spans="1:5" ht="15" customHeight="1">
      <c r="A1624" s="1553" t="s">
        <v>5334</v>
      </c>
      <c r="B1624" s="1584" t="s">
        <v>5335</v>
      </c>
    </row>
    <row r="1625" spans="1:5" ht="15" customHeight="1">
      <c r="A1625" s="1553" t="s">
        <v>5336</v>
      </c>
      <c r="B1625" s="1584" t="s">
        <v>5337</v>
      </c>
    </row>
    <row r="1626" spans="1:5" ht="15" customHeight="1">
      <c r="A1626" s="1553" t="s">
        <v>4707</v>
      </c>
      <c r="B1626" s="1558" t="s">
        <v>4708</v>
      </c>
    </row>
    <row r="1627" spans="1:5" ht="15" customHeight="1">
      <c r="A1627" s="1553" t="s">
        <v>5339</v>
      </c>
      <c r="B1627" s="1569" t="s">
        <v>5340</v>
      </c>
    </row>
    <row r="1628" spans="1:5" ht="15" customHeight="1">
      <c r="A1628" s="1553" t="s">
        <v>5341</v>
      </c>
      <c r="B1628" s="1584" t="s">
        <v>5342</v>
      </c>
    </row>
    <row r="1629" spans="1:5" ht="15" customHeight="1">
      <c r="A1629" s="1553" t="s">
        <v>4271</v>
      </c>
      <c r="B1629" s="1560" t="s">
        <v>4272</v>
      </c>
      <c r="D1629" s="1559"/>
      <c r="E1629" s="1559"/>
    </row>
    <row r="1630" spans="1:5" ht="15" customHeight="1">
      <c r="A1630" s="1553" t="s">
        <v>7274</v>
      </c>
      <c r="B1630" s="1577" t="s">
        <v>7275</v>
      </c>
    </row>
    <row r="1631" spans="1:5" ht="15" customHeight="1">
      <c r="A1631" s="1553" t="s">
        <v>5343</v>
      </c>
      <c r="B1631" s="1584" t="s">
        <v>5344</v>
      </c>
    </row>
    <row r="1632" spans="1:5" ht="15" customHeight="1">
      <c r="A1632" s="1553" t="s">
        <v>5877</v>
      </c>
      <c r="B1632" s="1564" t="s">
        <v>5878</v>
      </c>
    </row>
    <row r="1633" spans="1:2" ht="15" customHeight="1">
      <c r="A1633" s="1553" t="s">
        <v>5879</v>
      </c>
      <c r="B1633" s="1558" t="s">
        <v>5880</v>
      </c>
    </row>
    <row r="1634" spans="1:2" ht="15" customHeight="1">
      <c r="A1634" s="1553" t="s">
        <v>5881</v>
      </c>
      <c r="B1634" s="1558" t="s">
        <v>5882</v>
      </c>
    </row>
    <row r="1635" spans="1:2" ht="15" customHeight="1">
      <c r="A1635" s="1553" t="s">
        <v>5883</v>
      </c>
      <c r="B1635" s="1564" t="s">
        <v>5884</v>
      </c>
    </row>
    <row r="1636" spans="1:2" ht="15" customHeight="1">
      <c r="A1636" s="1553" t="s">
        <v>5885</v>
      </c>
      <c r="B1636" s="1566" t="s">
        <v>5886</v>
      </c>
    </row>
    <row r="1637" spans="1:2" ht="15" customHeight="1">
      <c r="A1637" s="1553" t="s">
        <v>5887</v>
      </c>
      <c r="B1637" s="1564" t="s">
        <v>5888</v>
      </c>
    </row>
    <row r="1638" spans="1:2" ht="15" customHeight="1">
      <c r="A1638" s="1553" t="s">
        <v>5889</v>
      </c>
      <c r="B1638" s="1562" t="s">
        <v>5890</v>
      </c>
    </row>
    <row r="1639" spans="1:2" ht="15" customHeight="1">
      <c r="A1639" s="1553" t="s">
        <v>5891</v>
      </c>
      <c r="B1639" s="1562" t="s">
        <v>5892</v>
      </c>
    </row>
    <row r="1640" spans="1:2" ht="15" customHeight="1">
      <c r="A1640" s="1553" t="s">
        <v>5893</v>
      </c>
      <c r="B1640" s="1562" t="s">
        <v>5894</v>
      </c>
    </row>
    <row r="1641" spans="1:2" ht="15" customHeight="1">
      <c r="A1641" s="1553" t="s">
        <v>5895</v>
      </c>
      <c r="B1641" s="1562" t="s">
        <v>5896</v>
      </c>
    </row>
    <row r="1642" spans="1:2" ht="15" customHeight="1">
      <c r="A1642" s="1553" t="s">
        <v>5897</v>
      </c>
      <c r="B1642" s="1562" t="s">
        <v>5898</v>
      </c>
    </row>
    <row r="1643" spans="1:2" ht="15" customHeight="1">
      <c r="A1643" s="1553" t="s">
        <v>5345</v>
      </c>
      <c r="B1643" s="1569" t="s">
        <v>5346</v>
      </c>
    </row>
    <row r="1644" spans="1:2" ht="15" customHeight="1">
      <c r="A1644" s="1553" t="s">
        <v>5347</v>
      </c>
      <c r="B1644" s="1569" t="s">
        <v>5348</v>
      </c>
    </row>
    <row r="1645" spans="1:2" ht="15" customHeight="1">
      <c r="A1645" s="1553" t="s">
        <v>4709</v>
      </c>
      <c r="B1645" s="1558" t="s">
        <v>4710</v>
      </c>
    </row>
    <row r="1646" spans="1:2" ht="15" customHeight="1">
      <c r="A1646" s="1553" t="s">
        <v>5349</v>
      </c>
      <c r="B1646" s="1569" t="s">
        <v>5350</v>
      </c>
    </row>
    <row r="1647" spans="1:2" ht="15" customHeight="1">
      <c r="A1647" s="1553" t="s">
        <v>5899</v>
      </c>
      <c r="B1647" s="1562" t="s">
        <v>5900</v>
      </c>
    </row>
    <row r="1648" spans="1:2" ht="15" customHeight="1">
      <c r="A1648" s="1553" t="s">
        <v>5901</v>
      </c>
      <c r="B1648" s="1562" t="s">
        <v>5902</v>
      </c>
    </row>
    <row r="1649" spans="1:5" ht="15" customHeight="1">
      <c r="A1649" s="1553" t="s">
        <v>5351</v>
      </c>
      <c r="B1649" s="1584" t="s">
        <v>5352</v>
      </c>
    </row>
    <row r="1650" spans="1:5" ht="15" customHeight="1">
      <c r="A1650" s="1553" t="s">
        <v>5353</v>
      </c>
      <c r="B1650" s="1584" t="s">
        <v>5354</v>
      </c>
    </row>
    <row r="1651" spans="1:5" ht="15" customHeight="1">
      <c r="A1651" s="1553" t="s">
        <v>5355</v>
      </c>
      <c r="B1651" s="1565" t="s">
        <v>5356</v>
      </c>
    </row>
    <row r="1652" spans="1:5" ht="15" customHeight="1">
      <c r="A1652" s="1553" t="s">
        <v>5357</v>
      </c>
      <c r="B1652" s="1584" t="s">
        <v>5358</v>
      </c>
    </row>
    <row r="1653" spans="1:5" ht="15" customHeight="1">
      <c r="A1653" s="1553" t="s">
        <v>6257</v>
      </c>
      <c r="B1653" s="1562" t="s">
        <v>6258</v>
      </c>
    </row>
    <row r="1654" spans="1:5" ht="15" customHeight="1">
      <c r="A1654" s="1553" t="s">
        <v>5755</v>
      </c>
      <c r="B1654" s="1577" t="s">
        <v>5756</v>
      </c>
    </row>
    <row r="1655" spans="1:5" ht="15" customHeight="1">
      <c r="A1655" s="1553" t="s">
        <v>4273</v>
      </c>
      <c r="B1655" s="1560" t="s">
        <v>4274</v>
      </c>
      <c r="D1655" s="1559"/>
      <c r="E1655" s="1559"/>
    </row>
    <row r="1656" spans="1:5" ht="15" customHeight="1">
      <c r="A1656" s="1553" t="s">
        <v>5359</v>
      </c>
      <c r="B1656" s="1586" t="s">
        <v>5360</v>
      </c>
    </row>
    <row r="1657" spans="1:5" ht="15" customHeight="1">
      <c r="A1657" s="1553" t="s">
        <v>5112</v>
      </c>
      <c r="B1657" s="1564" t="s">
        <v>5113</v>
      </c>
    </row>
    <row r="1658" spans="1:5" ht="15" customHeight="1">
      <c r="A1658" s="1553" t="s">
        <v>4275</v>
      </c>
      <c r="B1658" s="1560" t="s">
        <v>4276</v>
      </c>
      <c r="D1658" s="1559"/>
      <c r="E1658" s="1559"/>
    </row>
    <row r="1659" spans="1:5" ht="15" customHeight="1">
      <c r="A1659" s="1553" t="s">
        <v>5114</v>
      </c>
      <c r="B1659" s="1561" t="s">
        <v>5115</v>
      </c>
    </row>
    <row r="1660" spans="1:5" ht="15" customHeight="1">
      <c r="A1660" s="1553" t="s">
        <v>5116</v>
      </c>
      <c r="B1660" s="1569" t="s">
        <v>5117</v>
      </c>
    </row>
    <row r="1661" spans="1:5" ht="15" customHeight="1">
      <c r="A1661" s="1553" t="s">
        <v>5118</v>
      </c>
      <c r="B1661" s="1560" t="s">
        <v>5119</v>
      </c>
    </row>
    <row r="1662" spans="1:5" ht="15" customHeight="1">
      <c r="A1662" s="1553" t="s">
        <v>7250</v>
      </c>
      <c r="B1662" s="1560" t="s">
        <v>7251</v>
      </c>
      <c r="D1662" s="1559"/>
      <c r="E1662" s="1559"/>
    </row>
    <row r="1663" spans="1:5" ht="15" customHeight="1">
      <c r="A1663" s="1553" t="s">
        <v>4712</v>
      </c>
      <c r="B1663" s="1558" t="s">
        <v>4713</v>
      </c>
    </row>
    <row r="1664" spans="1:5" ht="15" customHeight="1">
      <c r="A1664" s="1553" t="s">
        <v>5120</v>
      </c>
      <c r="B1664" s="1560" t="s">
        <v>5121</v>
      </c>
    </row>
    <row r="1665" spans="1:5" ht="15" customHeight="1">
      <c r="A1665" s="1553" t="s">
        <v>4277</v>
      </c>
      <c r="B1665" s="1560" t="s">
        <v>4278</v>
      </c>
      <c r="D1665" s="1559"/>
      <c r="E1665" s="1559"/>
    </row>
    <row r="1666" spans="1:5" ht="15" customHeight="1">
      <c r="A1666" s="1553" t="s">
        <v>4279</v>
      </c>
      <c r="B1666" s="1560" t="s">
        <v>4280</v>
      </c>
      <c r="D1666" s="1559"/>
      <c r="E1666" s="1559"/>
    </row>
    <row r="1667" spans="1:5" ht="15" customHeight="1">
      <c r="A1667" s="1553" t="s">
        <v>5903</v>
      </c>
      <c r="B1667" s="1562" t="s">
        <v>5904</v>
      </c>
    </row>
    <row r="1668" spans="1:5" ht="15" customHeight="1">
      <c r="A1668" s="1553" t="s">
        <v>4714</v>
      </c>
      <c r="B1668" s="1558" t="s">
        <v>4715</v>
      </c>
    </row>
    <row r="1669" spans="1:5" ht="15" customHeight="1">
      <c r="A1669" s="1553" t="s">
        <v>4281</v>
      </c>
      <c r="B1669" s="1560" t="s">
        <v>4282</v>
      </c>
      <c r="D1669" s="1559"/>
      <c r="E1669" s="1559"/>
    </row>
    <row r="1670" spans="1:5" ht="15" customHeight="1">
      <c r="A1670" s="1553" t="s">
        <v>5420</v>
      </c>
      <c r="B1670" s="1562" t="s">
        <v>5421</v>
      </c>
    </row>
    <row r="1671" spans="1:5" ht="15" customHeight="1">
      <c r="A1671" s="1553" t="s">
        <v>4283</v>
      </c>
      <c r="B1671" s="1560" t="s">
        <v>4284</v>
      </c>
      <c r="D1671" s="1559"/>
      <c r="E1671" s="1559"/>
    </row>
    <row r="1672" spans="1:5" ht="15" customHeight="1">
      <c r="A1672" s="1553" t="s">
        <v>2895</v>
      </c>
      <c r="B1672" s="1560" t="s">
        <v>2896</v>
      </c>
    </row>
    <row r="1673" spans="1:5" ht="15" customHeight="1">
      <c r="A1673" s="1553" t="s">
        <v>2897</v>
      </c>
      <c r="B1673" s="1560" t="s">
        <v>2898</v>
      </c>
    </row>
    <row r="1674" spans="1:5" ht="15" customHeight="1">
      <c r="A1674" s="1553" t="s">
        <v>2899</v>
      </c>
      <c r="B1674" s="1560" t="s">
        <v>2900</v>
      </c>
    </row>
    <row r="1675" spans="1:5" ht="15" customHeight="1">
      <c r="A1675" s="1553" t="s">
        <v>2903</v>
      </c>
      <c r="B1675" s="1560" t="s">
        <v>2904</v>
      </c>
    </row>
    <row r="1676" spans="1:5" ht="15" customHeight="1">
      <c r="A1676" s="1553" t="s">
        <v>2905</v>
      </c>
      <c r="B1676" s="1560" t="s">
        <v>2906</v>
      </c>
    </row>
    <row r="1677" spans="1:5" ht="15" customHeight="1">
      <c r="A1677" s="1553" t="s">
        <v>2907</v>
      </c>
      <c r="B1677" s="1560" t="s">
        <v>2908</v>
      </c>
    </row>
    <row r="1678" spans="1:5" ht="15" customHeight="1">
      <c r="A1678" s="1553" t="s">
        <v>2909</v>
      </c>
      <c r="B1678" s="1560" t="s">
        <v>2910</v>
      </c>
    </row>
    <row r="1679" spans="1:5" ht="15" customHeight="1">
      <c r="A1679" s="1553" t="s">
        <v>2911</v>
      </c>
      <c r="B1679" s="1560" t="s">
        <v>2912</v>
      </c>
    </row>
    <row r="1680" spans="1:5" ht="15" customHeight="1">
      <c r="A1680" s="1553" t="s">
        <v>2915</v>
      </c>
      <c r="B1680" s="1560" t="s">
        <v>2916</v>
      </c>
    </row>
    <row r="1681" spans="1:5" ht="15" customHeight="1">
      <c r="A1681" s="1553" t="s">
        <v>2913</v>
      </c>
      <c r="B1681" s="1560" t="s">
        <v>2914</v>
      </c>
    </row>
    <row r="1682" spans="1:5" ht="15" customHeight="1">
      <c r="A1682" s="1553" t="s">
        <v>2917</v>
      </c>
      <c r="B1682" s="1560" t="s">
        <v>2918</v>
      </c>
    </row>
    <row r="1683" spans="1:5" ht="15" customHeight="1">
      <c r="A1683" s="1553" t="s">
        <v>2919</v>
      </c>
      <c r="B1683" s="1560" t="s">
        <v>7503</v>
      </c>
    </row>
    <row r="1684" spans="1:5" ht="15" customHeight="1">
      <c r="A1684" s="1553" t="s">
        <v>3042</v>
      </c>
      <c r="B1684" s="1560" t="s">
        <v>3043</v>
      </c>
    </row>
    <row r="1685" spans="1:5" ht="15" customHeight="1">
      <c r="A1685" s="1553" t="s">
        <v>2901</v>
      </c>
      <c r="B1685" s="1560" t="s">
        <v>2902</v>
      </c>
    </row>
    <row r="1686" spans="1:5" ht="15" customHeight="1">
      <c r="A1686" s="1553" t="s">
        <v>2788</v>
      </c>
      <c r="B1686" s="1560" t="s">
        <v>2789</v>
      </c>
    </row>
    <row r="1687" spans="1:5" ht="15" customHeight="1">
      <c r="A1687" s="1553" t="s">
        <v>3086</v>
      </c>
      <c r="B1687" s="1560" t="s">
        <v>3087</v>
      </c>
    </row>
    <row r="1688" spans="1:5" ht="15" customHeight="1">
      <c r="A1688" s="1553" t="s">
        <v>4716</v>
      </c>
      <c r="B1688" s="1560" t="s">
        <v>7254</v>
      </c>
      <c r="D1688" s="1559"/>
      <c r="E1688" s="1559"/>
    </row>
    <row r="1689" spans="1:5" ht="15" customHeight="1">
      <c r="A1689" s="1553" t="s">
        <v>4285</v>
      </c>
      <c r="B1689" s="1560" t="s">
        <v>4286</v>
      </c>
      <c r="D1689" s="1559"/>
      <c r="E1689" s="1559"/>
    </row>
    <row r="1690" spans="1:5" ht="15" customHeight="1">
      <c r="A1690" s="1553" t="s">
        <v>5422</v>
      </c>
      <c r="B1690" s="1560" t="s">
        <v>5423</v>
      </c>
    </row>
    <row r="1691" spans="1:5" ht="15" customHeight="1">
      <c r="A1691" s="1553" t="s">
        <v>6641</v>
      </c>
      <c r="B1691" s="1564" t="s">
        <v>5423</v>
      </c>
    </row>
    <row r="1692" spans="1:5" ht="15" customHeight="1">
      <c r="A1692" s="1553" t="s">
        <v>5757</v>
      </c>
      <c r="B1692" s="1564" t="s">
        <v>5758</v>
      </c>
    </row>
    <row r="1693" spans="1:5" ht="15" customHeight="1">
      <c r="A1693" s="1553" t="s">
        <v>5759</v>
      </c>
      <c r="B1693" s="1560" t="s">
        <v>5760</v>
      </c>
    </row>
    <row r="1694" spans="1:5" ht="15" customHeight="1">
      <c r="A1694" s="1553" t="s">
        <v>5905</v>
      </c>
      <c r="B1694" s="1562" t="s">
        <v>5762</v>
      </c>
    </row>
    <row r="1695" spans="1:5" ht="15" customHeight="1">
      <c r="A1695" s="1553" t="s">
        <v>5763</v>
      </c>
      <c r="B1695" s="1560" t="s">
        <v>5764</v>
      </c>
    </row>
    <row r="1696" spans="1:5" ht="15" customHeight="1">
      <c r="A1696" s="1553" t="s">
        <v>5765</v>
      </c>
      <c r="B1696" s="1560" t="s">
        <v>5766</v>
      </c>
    </row>
    <row r="1697" spans="1:5" ht="15" customHeight="1">
      <c r="A1697" s="1553" t="s">
        <v>5424</v>
      </c>
      <c r="B1697" s="1560" t="s">
        <v>5425</v>
      </c>
    </row>
    <row r="1698" spans="1:5" ht="15" customHeight="1">
      <c r="A1698" s="1553" t="s">
        <v>5618</v>
      </c>
      <c r="B1698" s="1566" t="s">
        <v>5619</v>
      </c>
    </row>
    <row r="1699" spans="1:5" ht="15" customHeight="1">
      <c r="A1699" s="1553" t="s">
        <v>5426</v>
      </c>
      <c r="B1699" s="1562" t="s">
        <v>5427</v>
      </c>
    </row>
    <row r="1700" spans="1:5" ht="15" customHeight="1">
      <c r="A1700" s="1553" t="s">
        <v>6009</v>
      </c>
      <c r="B1700" s="1562" t="s">
        <v>6010</v>
      </c>
    </row>
    <row r="1701" spans="1:5" ht="15" customHeight="1">
      <c r="A1701" s="1553" t="s">
        <v>6390</v>
      </c>
      <c r="B1701" s="1562" t="s">
        <v>5619</v>
      </c>
    </row>
    <row r="1702" spans="1:5" ht="15" customHeight="1">
      <c r="A1702" s="1553" t="s">
        <v>6643</v>
      </c>
      <c r="B1702" s="1564" t="s">
        <v>6644</v>
      </c>
    </row>
    <row r="1703" spans="1:5" ht="15" customHeight="1">
      <c r="A1703" s="1553" t="s">
        <v>6391</v>
      </c>
      <c r="B1703" s="1562" t="s">
        <v>6392</v>
      </c>
    </row>
    <row r="1704" spans="1:5" ht="15" customHeight="1">
      <c r="A1704" s="1553" t="s">
        <v>5768</v>
      </c>
      <c r="B1704" s="1566" t="s">
        <v>5621</v>
      </c>
    </row>
    <row r="1705" spans="1:5" ht="15" customHeight="1">
      <c r="A1705" s="1553" t="s">
        <v>5430</v>
      </c>
      <c r="B1705" s="1561" t="s">
        <v>5431</v>
      </c>
    </row>
    <row r="1706" spans="1:5" ht="15" customHeight="1">
      <c r="A1706" s="1553" t="s">
        <v>5432</v>
      </c>
      <c r="B1706" s="1564" t="s">
        <v>5433</v>
      </c>
    </row>
    <row r="1707" spans="1:5" ht="15" customHeight="1">
      <c r="A1707" s="1553" t="s">
        <v>4287</v>
      </c>
      <c r="B1707" s="1560" t="s">
        <v>4288</v>
      </c>
      <c r="D1707" s="1559"/>
      <c r="E1707" s="1559"/>
    </row>
    <row r="1708" spans="1:5" ht="15" customHeight="1">
      <c r="A1708" s="1553" t="s">
        <v>4289</v>
      </c>
      <c r="B1708" s="1560" t="s">
        <v>4290</v>
      </c>
      <c r="D1708" s="1559"/>
      <c r="E1708" s="1559"/>
    </row>
    <row r="1709" spans="1:5" ht="15" customHeight="1">
      <c r="A1709" s="1553" t="s">
        <v>5622</v>
      </c>
      <c r="B1709" s="1562" t="s">
        <v>5623</v>
      </c>
    </row>
    <row r="1710" spans="1:5" ht="15" customHeight="1">
      <c r="A1710" s="1553" t="s">
        <v>5624</v>
      </c>
      <c r="B1710" s="1562" t="s">
        <v>5625</v>
      </c>
    </row>
    <row r="1711" spans="1:5" ht="15" customHeight="1">
      <c r="A1711" s="1553" t="s">
        <v>6011</v>
      </c>
      <c r="B1711" s="1562" t="s">
        <v>6012</v>
      </c>
    </row>
    <row r="1712" spans="1:5" ht="15" customHeight="1">
      <c r="A1712" s="1553" t="s">
        <v>3112</v>
      </c>
      <c r="B1712" s="1562" t="s">
        <v>3108</v>
      </c>
    </row>
    <row r="1713" spans="1:5" ht="15" customHeight="1">
      <c r="A1713" s="1553" t="s">
        <v>6393</v>
      </c>
      <c r="B1713" s="1560" t="s">
        <v>6394</v>
      </c>
    </row>
    <row r="1714" spans="1:5" ht="15" customHeight="1">
      <c r="A1714" s="1553" t="s">
        <v>5626</v>
      </c>
      <c r="B1714" s="1560" t="s">
        <v>5627</v>
      </c>
    </row>
    <row r="1715" spans="1:5" ht="15" customHeight="1">
      <c r="A1715" s="1553" t="s">
        <v>6395</v>
      </c>
      <c r="B1715" s="1560" t="s">
        <v>6396</v>
      </c>
    </row>
    <row r="1716" spans="1:5" ht="15" customHeight="1">
      <c r="A1716" s="1553" t="s">
        <v>6397</v>
      </c>
      <c r="B1716" s="1560" t="s">
        <v>6398</v>
      </c>
    </row>
    <row r="1717" spans="1:5" ht="15" customHeight="1">
      <c r="A1717" s="1553" t="s">
        <v>5438</v>
      </c>
      <c r="B1717" s="1560" t="s">
        <v>5439</v>
      </c>
    </row>
    <row r="1718" spans="1:5" ht="15" customHeight="1">
      <c r="A1718" s="1553" t="s">
        <v>5771</v>
      </c>
      <c r="B1718" s="1562" t="s">
        <v>5772</v>
      </c>
    </row>
    <row r="1719" spans="1:5" ht="15" customHeight="1">
      <c r="A1719" s="1553" t="s">
        <v>6399</v>
      </c>
      <c r="B1719" s="1560" t="s">
        <v>5631</v>
      </c>
    </row>
    <row r="1720" spans="1:5" ht="15" customHeight="1">
      <c r="A1720" s="1553" t="s">
        <v>5442</v>
      </c>
      <c r="B1720" s="1560" t="s">
        <v>5443</v>
      </c>
    </row>
    <row r="1721" spans="1:5" ht="15" customHeight="1">
      <c r="A1721" s="1553" t="s">
        <v>5444</v>
      </c>
      <c r="B1721" s="1560" t="s">
        <v>5445</v>
      </c>
    </row>
    <row r="1722" spans="1:5" ht="15" customHeight="1">
      <c r="A1722" s="1553" t="s">
        <v>6013</v>
      </c>
      <c r="B1722" s="1562" t="s">
        <v>6014</v>
      </c>
    </row>
    <row r="1723" spans="1:5" ht="15" customHeight="1">
      <c r="A1723" s="1553" t="s">
        <v>4291</v>
      </c>
      <c r="B1723" s="1560" t="s">
        <v>4292</v>
      </c>
      <c r="D1723" s="1559"/>
      <c r="E1723" s="1559"/>
    </row>
    <row r="1724" spans="1:5" ht="15" customHeight="1">
      <c r="A1724" s="1553" t="s">
        <v>4293</v>
      </c>
      <c r="B1724" s="1560" t="s">
        <v>4294</v>
      </c>
      <c r="D1724" s="1559"/>
      <c r="E1724" s="1559"/>
    </row>
    <row r="1725" spans="1:5" ht="15" customHeight="1">
      <c r="A1725" s="1553" t="s">
        <v>5446</v>
      </c>
      <c r="B1725" s="1560" t="s">
        <v>5447</v>
      </c>
    </row>
    <row r="1726" spans="1:5" ht="15" customHeight="1">
      <c r="A1726" s="1553" t="s">
        <v>5448</v>
      </c>
      <c r="B1726" s="1562" t="s">
        <v>5449</v>
      </c>
    </row>
    <row r="1727" spans="1:5" ht="15" customHeight="1">
      <c r="A1727" s="1553" t="s">
        <v>5907</v>
      </c>
      <c r="B1727" s="1560" t="s">
        <v>5908</v>
      </c>
    </row>
    <row r="1728" spans="1:5" ht="15" customHeight="1">
      <c r="A1728" s="1553" t="s">
        <v>5909</v>
      </c>
      <c r="B1728" s="1566" t="s">
        <v>5910</v>
      </c>
    </row>
    <row r="1729" spans="1:5" ht="15" customHeight="1">
      <c r="A1729" s="1553" t="s">
        <v>5635</v>
      </c>
      <c r="B1729" s="1562" t="s">
        <v>5636</v>
      </c>
    </row>
    <row r="1730" spans="1:5" ht="15" customHeight="1">
      <c r="A1730" s="1553" t="s">
        <v>5450</v>
      </c>
      <c r="B1730" s="1560" t="s">
        <v>5451</v>
      </c>
    </row>
    <row r="1731" spans="1:5" ht="15" customHeight="1">
      <c r="A1731" s="1553" t="s">
        <v>4295</v>
      </c>
      <c r="B1731" s="1560" t="s">
        <v>4296</v>
      </c>
      <c r="D1731" s="1559"/>
      <c r="E1731" s="1559"/>
    </row>
    <row r="1732" spans="1:5" ht="15" customHeight="1">
      <c r="A1732" s="1553" t="s">
        <v>5911</v>
      </c>
      <c r="B1732" s="1562" t="s">
        <v>5912</v>
      </c>
    </row>
    <row r="1733" spans="1:5" ht="15" customHeight="1">
      <c r="A1733" s="1553" t="s">
        <v>6400</v>
      </c>
      <c r="B1733" s="1564" t="s">
        <v>6401</v>
      </c>
    </row>
    <row r="1734" spans="1:5" ht="15" customHeight="1">
      <c r="A1734" s="1553" t="s">
        <v>5452</v>
      </c>
      <c r="B1734" s="1560" t="s">
        <v>5453</v>
      </c>
    </row>
    <row r="1735" spans="1:5" ht="15" customHeight="1">
      <c r="A1735" s="1553" t="s">
        <v>5913</v>
      </c>
      <c r="B1735" s="1562" t="s">
        <v>5914</v>
      </c>
    </row>
    <row r="1736" spans="1:5" ht="15" customHeight="1">
      <c r="A1736" s="1553" t="s">
        <v>5915</v>
      </c>
      <c r="B1736" s="1566" t="s">
        <v>5916</v>
      </c>
    </row>
    <row r="1737" spans="1:5" ht="15" customHeight="1">
      <c r="A1737" s="1553" t="s">
        <v>5917</v>
      </c>
      <c r="B1737" s="1562" t="s">
        <v>5918</v>
      </c>
    </row>
    <row r="1738" spans="1:5" ht="15" customHeight="1">
      <c r="A1738" s="1553" t="s">
        <v>5919</v>
      </c>
      <c r="B1738" s="1562" t="s">
        <v>5920</v>
      </c>
    </row>
    <row r="1739" spans="1:5" ht="15" customHeight="1">
      <c r="A1739" s="1553" t="s">
        <v>5454</v>
      </c>
      <c r="B1739" s="1560" t="s">
        <v>5455</v>
      </c>
    </row>
    <row r="1740" spans="1:5" ht="15" customHeight="1">
      <c r="A1740" s="1553" t="s">
        <v>5456</v>
      </c>
      <c r="B1740" s="1560" t="s">
        <v>5457</v>
      </c>
    </row>
    <row r="1741" spans="1:5" ht="15" customHeight="1">
      <c r="A1741" s="1553" t="s">
        <v>5773</v>
      </c>
      <c r="B1741" s="1562" t="s">
        <v>5774</v>
      </c>
    </row>
    <row r="1742" spans="1:5" ht="15" customHeight="1">
      <c r="A1742" s="1553" t="s">
        <v>5775</v>
      </c>
      <c r="B1742" s="1562" t="s">
        <v>5776</v>
      </c>
    </row>
    <row r="1743" spans="1:5" ht="15" customHeight="1">
      <c r="A1743" s="1553" t="s">
        <v>5921</v>
      </c>
      <c r="B1743" s="1562" t="s">
        <v>5922</v>
      </c>
    </row>
    <row r="1744" spans="1:5" ht="15" customHeight="1">
      <c r="A1744" s="1553" t="s">
        <v>6163</v>
      </c>
      <c r="B1744" s="1562" t="s">
        <v>6164</v>
      </c>
    </row>
    <row r="1745" spans="1:5" ht="15" customHeight="1">
      <c r="A1745" s="1553" t="s">
        <v>4297</v>
      </c>
      <c r="B1745" s="1560" t="s">
        <v>4298</v>
      </c>
      <c r="D1745" s="1559"/>
      <c r="E1745" s="1559"/>
    </row>
    <row r="1746" spans="1:5" ht="15" customHeight="1">
      <c r="A1746" s="1553" t="s">
        <v>5458</v>
      </c>
      <c r="B1746" s="1560" t="s">
        <v>5459</v>
      </c>
    </row>
    <row r="1747" spans="1:5" ht="15" customHeight="1">
      <c r="A1747" s="1553" t="s">
        <v>6016</v>
      </c>
      <c r="B1747" s="1562" t="s">
        <v>6017</v>
      </c>
    </row>
    <row r="1748" spans="1:5" ht="15" customHeight="1">
      <c r="A1748" s="1553" t="s">
        <v>5638</v>
      </c>
      <c r="B1748" s="1564" t="s">
        <v>6657</v>
      </c>
    </row>
    <row r="1749" spans="1:5" ht="15" customHeight="1">
      <c r="A1749" s="1553" t="s">
        <v>6403</v>
      </c>
      <c r="B1749" s="1560" t="s">
        <v>6404</v>
      </c>
    </row>
    <row r="1750" spans="1:5" ht="15" customHeight="1">
      <c r="A1750" s="1553" t="s">
        <v>6405</v>
      </c>
      <c r="B1750" s="1562" t="s">
        <v>6406</v>
      </c>
    </row>
    <row r="1751" spans="1:5" ht="15" customHeight="1">
      <c r="A1751" s="1553" t="s">
        <v>6407</v>
      </c>
      <c r="B1751" s="1562" t="s">
        <v>6408</v>
      </c>
    </row>
    <row r="1752" spans="1:5" ht="15" customHeight="1">
      <c r="A1752" s="1553" t="s">
        <v>6409</v>
      </c>
      <c r="B1752" s="1562" t="s">
        <v>6410</v>
      </c>
    </row>
    <row r="1753" spans="1:5" ht="15" customHeight="1">
      <c r="A1753" s="1553" t="s">
        <v>6411</v>
      </c>
      <c r="B1753" s="1560" t="s">
        <v>6412</v>
      </c>
    </row>
    <row r="1754" spans="1:5" ht="15" customHeight="1">
      <c r="A1754" s="1553" t="s">
        <v>6413</v>
      </c>
      <c r="B1754" s="1560" t="s">
        <v>6414</v>
      </c>
    </row>
    <row r="1755" spans="1:5" ht="15" customHeight="1">
      <c r="A1755" s="1553" t="s">
        <v>6415</v>
      </c>
      <c r="B1755" s="1564" t="s">
        <v>6416</v>
      </c>
    </row>
    <row r="1756" spans="1:5" ht="15" customHeight="1">
      <c r="A1756" s="1553" t="s">
        <v>7314</v>
      </c>
      <c r="B1756" s="1566" t="s">
        <v>7315</v>
      </c>
    </row>
    <row r="1757" spans="1:5" ht="15" customHeight="1">
      <c r="A1757" s="1553" t="s">
        <v>6417</v>
      </c>
      <c r="B1757" s="1562" t="s">
        <v>6418</v>
      </c>
    </row>
    <row r="1758" spans="1:5" ht="15" customHeight="1">
      <c r="A1758" s="1553" t="s">
        <v>6419</v>
      </c>
      <c r="B1758" s="1562" t="s">
        <v>6420</v>
      </c>
    </row>
    <row r="1759" spans="1:5" ht="15" customHeight="1">
      <c r="A1759" s="1553" t="s">
        <v>6421</v>
      </c>
      <c r="B1759" s="1562" t="s">
        <v>6422</v>
      </c>
    </row>
    <row r="1760" spans="1:5" ht="15" customHeight="1">
      <c r="A1760" s="1553" t="s">
        <v>6423</v>
      </c>
      <c r="B1760" s="1562" t="s">
        <v>6424</v>
      </c>
    </row>
    <row r="1761" spans="1:2" ht="15" customHeight="1">
      <c r="A1761" s="1553" t="s">
        <v>6425</v>
      </c>
      <c r="B1761" s="1562" t="s">
        <v>6426</v>
      </c>
    </row>
    <row r="1762" spans="1:2" ht="15" customHeight="1">
      <c r="A1762" s="1553" t="s">
        <v>6427</v>
      </c>
      <c r="B1762" s="1562" t="s">
        <v>6428</v>
      </c>
    </row>
    <row r="1763" spans="1:2" ht="15" customHeight="1">
      <c r="A1763" s="1553" t="s">
        <v>6429</v>
      </c>
      <c r="B1763" s="1562" t="s">
        <v>6430</v>
      </c>
    </row>
    <row r="1764" spans="1:2" ht="15" customHeight="1">
      <c r="A1764" s="1553" t="s">
        <v>6431</v>
      </c>
      <c r="B1764" s="1562" t="s">
        <v>6432</v>
      </c>
    </row>
    <row r="1765" spans="1:2" ht="15" customHeight="1">
      <c r="A1765" s="1553" t="s">
        <v>6433</v>
      </c>
      <c r="B1765" s="1562" t="s">
        <v>6434</v>
      </c>
    </row>
    <row r="1766" spans="1:2" ht="15" customHeight="1">
      <c r="A1766" s="1553" t="s">
        <v>6435</v>
      </c>
      <c r="B1766" s="1562" t="s">
        <v>6436</v>
      </c>
    </row>
    <row r="1767" spans="1:2" ht="15" customHeight="1">
      <c r="A1767" s="1553" t="s">
        <v>6437</v>
      </c>
      <c r="B1767" s="1562" t="s">
        <v>6438</v>
      </c>
    </row>
    <row r="1768" spans="1:2" ht="15" customHeight="1">
      <c r="A1768" s="1553" t="s">
        <v>6439</v>
      </c>
      <c r="B1768" s="1562" t="s">
        <v>6440</v>
      </c>
    </row>
    <row r="1769" spans="1:2" ht="15" customHeight="1">
      <c r="A1769" s="1553" t="s">
        <v>6441</v>
      </c>
      <c r="B1769" s="1562" t="s">
        <v>6442</v>
      </c>
    </row>
    <row r="1770" spans="1:2" ht="15" customHeight="1">
      <c r="A1770" s="1553" t="s">
        <v>6443</v>
      </c>
      <c r="B1770" s="1562" t="s">
        <v>6444</v>
      </c>
    </row>
    <row r="1771" spans="1:2" ht="15" customHeight="1">
      <c r="A1771" s="1553" t="s">
        <v>5640</v>
      </c>
      <c r="B1771" s="1562" t="s">
        <v>5641</v>
      </c>
    </row>
    <row r="1772" spans="1:2" ht="15" customHeight="1">
      <c r="A1772" s="1553" t="s">
        <v>6446</v>
      </c>
      <c r="B1772" s="1562" t="s">
        <v>6447</v>
      </c>
    </row>
    <row r="1773" spans="1:2" ht="15" customHeight="1">
      <c r="A1773" s="1553" t="s">
        <v>6448</v>
      </c>
      <c r="B1773" s="1562" t="s">
        <v>6449</v>
      </c>
    </row>
    <row r="1774" spans="1:2" ht="15" customHeight="1">
      <c r="A1774" s="1553" t="s">
        <v>6450</v>
      </c>
      <c r="B1774" s="1562" t="s">
        <v>6451</v>
      </c>
    </row>
    <row r="1775" spans="1:2" ht="15" customHeight="1">
      <c r="A1775" s="1553" t="s">
        <v>6452</v>
      </c>
      <c r="B1775" s="1560" t="s">
        <v>6453</v>
      </c>
    </row>
    <row r="1776" spans="1:2" ht="15" customHeight="1">
      <c r="A1776" s="1553" t="s">
        <v>6454</v>
      </c>
      <c r="B1776" s="1562" t="s">
        <v>6455</v>
      </c>
    </row>
    <row r="1777" spans="1:2" ht="15" customHeight="1">
      <c r="A1777" s="1553" t="s">
        <v>7322</v>
      </c>
      <c r="B1777" s="1560" t="s">
        <v>7323</v>
      </c>
    </row>
    <row r="1778" spans="1:2" ht="15" customHeight="1">
      <c r="A1778" s="1553" t="s">
        <v>6456</v>
      </c>
      <c r="B1778" s="1562" t="s">
        <v>6457</v>
      </c>
    </row>
    <row r="1779" spans="1:2" ht="15" customHeight="1">
      <c r="A1779" s="1553" t="s">
        <v>6458</v>
      </c>
      <c r="B1779" s="1566" t="s">
        <v>6459</v>
      </c>
    </row>
    <row r="1780" spans="1:2" ht="15" customHeight="1">
      <c r="A1780" s="1553" t="s">
        <v>5460</v>
      </c>
      <c r="B1780" s="1560" t="s">
        <v>5461</v>
      </c>
    </row>
    <row r="1781" spans="1:2" ht="15" customHeight="1">
      <c r="A1781" s="1553" t="s">
        <v>7316</v>
      </c>
      <c r="B1781" s="1566" t="s">
        <v>7317</v>
      </c>
    </row>
    <row r="1782" spans="1:2" ht="15" customHeight="1">
      <c r="A1782" s="1553" t="s">
        <v>6460</v>
      </c>
      <c r="B1782" s="1562" t="s">
        <v>6461</v>
      </c>
    </row>
    <row r="1783" spans="1:2" ht="15" customHeight="1">
      <c r="A1783" s="1553" t="s">
        <v>5462</v>
      </c>
      <c r="B1783" s="1560" t="s">
        <v>5463</v>
      </c>
    </row>
    <row r="1784" spans="1:2" ht="15" customHeight="1">
      <c r="A1784" s="1553" t="s">
        <v>7329</v>
      </c>
      <c r="B1784" s="1560" t="s">
        <v>7330</v>
      </c>
    </row>
    <row r="1785" spans="1:2" ht="15" customHeight="1">
      <c r="A1785" s="1553" t="s">
        <v>7331</v>
      </c>
      <c r="B1785" s="1560" t="s">
        <v>7332</v>
      </c>
    </row>
    <row r="1786" spans="1:2" ht="15" customHeight="1">
      <c r="A1786" s="1553" t="s">
        <v>6462</v>
      </c>
      <c r="B1786" s="1562" t="s">
        <v>6463</v>
      </c>
    </row>
    <row r="1787" spans="1:2" ht="15" customHeight="1">
      <c r="A1787" s="1553" t="s">
        <v>5464</v>
      </c>
      <c r="B1787" s="1562" t="s">
        <v>5465</v>
      </c>
    </row>
    <row r="1788" spans="1:2" ht="15" customHeight="1">
      <c r="A1788" s="1553" t="s">
        <v>7318</v>
      </c>
      <c r="B1788" s="1562" t="s">
        <v>7319</v>
      </c>
    </row>
    <row r="1789" spans="1:2" ht="15" customHeight="1">
      <c r="A1789" s="1553" t="s">
        <v>6464</v>
      </c>
      <c r="B1789" s="1562" t="s">
        <v>6465</v>
      </c>
    </row>
    <row r="1790" spans="1:2" ht="15" customHeight="1">
      <c r="A1790" s="1553" t="s">
        <v>6466</v>
      </c>
      <c r="B1790" s="1562" t="s">
        <v>6467</v>
      </c>
    </row>
    <row r="1791" spans="1:2" ht="15" customHeight="1">
      <c r="A1791" s="1553" t="s">
        <v>6468</v>
      </c>
      <c r="B1791" s="1564" t="s">
        <v>6469</v>
      </c>
    </row>
    <row r="1792" spans="1:2" ht="15" customHeight="1">
      <c r="A1792" s="1553" t="s">
        <v>6470</v>
      </c>
      <c r="B1792" s="1564" t="s">
        <v>6471</v>
      </c>
    </row>
    <row r="1793" spans="1:2" ht="15" customHeight="1">
      <c r="A1793" s="1553" t="s">
        <v>6472</v>
      </c>
      <c r="B1793" s="1564" t="s">
        <v>6473</v>
      </c>
    </row>
    <row r="1794" spans="1:2" ht="15" customHeight="1">
      <c r="A1794" s="1553" t="s">
        <v>5466</v>
      </c>
      <c r="B1794" s="1560" t="s">
        <v>5467</v>
      </c>
    </row>
    <row r="1795" spans="1:2" ht="15" customHeight="1">
      <c r="A1795" s="1553" t="s">
        <v>6474</v>
      </c>
      <c r="B1795" s="1562" t="s">
        <v>6475</v>
      </c>
    </row>
    <row r="1796" spans="1:2" ht="15" customHeight="1">
      <c r="A1796" s="1553" t="s">
        <v>6476</v>
      </c>
      <c r="B1796" s="1560" t="s">
        <v>7757</v>
      </c>
    </row>
    <row r="1797" spans="1:2" ht="15" customHeight="1">
      <c r="A1797" s="1553" t="s">
        <v>6019</v>
      </c>
      <c r="B1797" s="1562" t="s">
        <v>6020</v>
      </c>
    </row>
    <row r="1798" spans="1:2" ht="15" customHeight="1">
      <c r="A1798" s="1553" t="s">
        <v>6479</v>
      </c>
      <c r="B1798" s="1562" t="s">
        <v>6480</v>
      </c>
    </row>
    <row r="1799" spans="1:2" ht="15" customHeight="1">
      <c r="A1799" s="1553" t="s">
        <v>6481</v>
      </c>
      <c r="B1799" s="1562" t="s">
        <v>6482</v>
      </c>
    </row>
    <row r="1800" spans="1:2" ht="15" customHeight="1">
      <c r="A1800" s="1553" t="s">
        <v>5468</v>
      </c>
      <c r="B1800" s="1560" t="s">
        <v>5469</v>
      </c>
    </row>
    <row r="1801" spans="1:2" ht="15" customHeight="1">
      <c r="A1801" s="1553" t="s">
        <v>5470</v>
      </c>
      <c r="B1801" s="1575" t="s">
        <v>5471</v>
      </c>
    </row>
    <row r="1802" spans="1:2" ht="15" customHeight="1">
      <c r="A1802" s="1553" t="s">
        <v>6485</v>
      </c>
      <c r="B1802" s="1562" t="s">
        <v>6486</v>
      </c>
    </row>
    <row r="1803" spans="1:2" ht="15" customHeight="1">
      <c r="A1803" s="1553" t="s">
        <v>5777</v>
      </c>
      <c r="B1803" s="1562" t="s">
        <v>5778</v>
      </c>
    </row>
    <row r="1804" spans="1:2" ht="15" customHeight="1">
      <c r="A1804" s="1553" t="s">
        <v>6487</v>
      </c>
      <c r="B1804" s="1562" t="s">
        <v>6488</v>
      </c>
    </row>
    <row r="1805" spans="1:2" ht="15" customHeight="1">
      <c r="A1805" s="1553" t="s">
        <v>6489</v>
      </c>
      <c r="B1805" s="1562" t="s">
        <v>6490</v>
      </c>
    </row>
    <row r="1806" spans="1:2" ht="15" customHeight="1">
      <c r="A1806" s="1553" t="s">
        <v>6491</v>
      </c>
      <c r="B1806" s="1562" t="s">
        <v>6492</v>
      </c>
    </row>
    <row r="1807" spans="1:2" ht="15" customHeight="1">
      <c r="A1807" s="1553" t="s">
        <v>6493</v>
      </c>
      <c r="B1807" s="1562" t="s">
        <v>6494</v>
      </c>
    </row>
    <row r="1808" spans="1:2" ht="15" customHeight="1">
      <c r="A1808" s="1553" t="s">
        <v>6495</v>
      </c>
      <c r="B1808" s="1562" t="s">
        <v>6496</v>
      </c>
    </row>
    <row r="1809" spans="1:2" ht="15" customHeight="1">
      <c r="A1809" s="1553" t="s">
        <v>6497</v>
      </c>
      <c r="B1809" s="1560" t="s">
        <v>6498</v>
      </c>
    </row>
    <row r="1810" spans="1:2" ht="15" customHeight="1">
      <c r="A1810" s="1553" t="s">
        <v>6499</v>
      </c>
      <c r="B1810" s="1562" t="s">
        <v>6500</v>
      </c>
    </row>
    <row r="1811" spans="1:2" ht="15" customHeight="1">
      <c r="A1811" s="1553" t="s">
        <v>6501</v>
      </c>
      <c r="B1811" s="1562" t="s">
        <v>6502</v>
      </c>
    </row>
    <row r="1812" spans="1:2" ht="15" customHeight="1">
      <c r="A1812" s="1553" t="s">
        <v>6503</v>
      </c>
      <c r="B1812" s="1562" t="s">
        <v>6504</v>
      </c>
    </row>
    <row r="1813" spans="1:2" ht="15" customHeight="1">
      <c r="A1813" s="1553" t="s">
        <v>6505</v>
      </c>
      <c r="B1813" s="1562" t="s">
        <v>6506</v>
      </c>
    </row>
    <row r="1814" spans="1:2" ht="15" customHeight="1">
      <c r="A1814" s="1553" t="s">
        <v>6507</v>
      </c>
      <c r="B1814" s="1562" t="s">
        <v>6508</v>
      </c>
    </row>
    <row r="1815" spans="1:2" ht="15" customHeight="1">
      <c r="A1815" s="1553" t="s">
        <v>6021</v>
      </c>
      <c r="B1815" s="1566" t="s">
        <v>6022</v>
      </c>
    </row>
    <row r="1816" spans="1:2" ht="15" customHeight="1">
      <c r="A1816" s="1553" t="s">
        <v>6509</v>
      </c>
      <c r="B1816" s="1562" t="s">
        <v>6510</v>
      </c>
    </row>
    <row r="1817" spans="1:2" ht="15" customHeight="1">
      <c r="A1817" s="1553" t="s">
        <v>6511</v>
      </c>
      <c r="B1817" s="1562" t="s">
        <v>6512</v>
      </c>
    </row>
    <row r="1818" spans="1:2" ht="15" customHeight="1">
      <c r="A1818" s="1553" t="s">
        <v>6513</v>
      </c>
      <c r="B1818" s="1562" t="s">
        <v>6514</v>
      </c>
    </row>
    <row r="1819" spans="1:2" ht="15" customHeight="1">
      <c r="A1819" s="1553" t="s">
        <v>6515</v>
      </c>
      <c r="B1819" s="1562" t="s">
        <v>6516</v>
      </c>
    </row>
    <row r="1820" spans="1:2" ht="15" customHeight="1">
      <c r="A1820" s="1553" t="s">
        <v>6517</v>
      </c>
      <c r="B1820" s="1562" t="s">
        <v>6518</v>
      </c>
    </row>
    <row r="1821" spans="1:2" ht="15" customHeight="1">
      <c r="A1821" s="1553" t="s">
        <v>6519</v>
      </c>
      <c r="B1821" s="1562" t="s">
        <v>6520</v>
      </c>
    </row>
    <row r="1822" spans="1:2" ht="15" customHeight="1">
      <c r="A1822" s="1553" t="s">
        <v>6521</v>
      </c>
      <c r="B1822" s="1562" t="s">
        <v>6522</v>
      </c>
    </row>
    <row r="1823" spans="1:2" ht="15" customHeight="1">
      <c r="A1823" s="1553" t="s">
        <v>6523</v>
      </c>
      <c r="B1823" s="1562" t="s">
        <v>6524</v>
      </c>
    </row>
    <row r="1824" spans="1:2" ht="15" customHeight="1">
      <c r="A1824" s="1553" t="s">
        <v>6525</v>
      </c>
      <c r="B1824" s="1562" t="s">
        <v>6526</v>
      </c>
    </row>
    <row r="1825" spans="1:2" ht="15" customHeight="1">
      <c r="A1825" s="1553" t="s">
        <v>6527</v>
      </c>
      <c r="B1825" s="1562" t="s">
        <v>6528</v>
      </c>
    </row>
    <row r="1826" spans="1:2" ht="15" customHeight="1">
      <c r="A1826" s="1553" t="s">
        <v>6529</v>
      </c>
      <c r="B1826" s="1562" t="s">
        <v>6530</v>
      </c>
    </row>
    <row r="1827" spans="1:2" ht="15" customHeight="1">
      <c r="A1827" s="1553" t="s">
        <v>5643</v>
      </c>
      <c r="B1827" s="1562" t="s">
        <v>5644</v>
      </c>
    </row>
    <row r="1828" spans="1:2" ht="15" customHeight="1">
      <c r="A1828" s="1553" t="s">
        <v>5645</v>
      </c>
      <c r="B1828" s="1562" t="s">
        <v>5646</v>
      </c>
    </row>
    <row r="1829" spans="1:2" ht="15" customHeight="1">
      <c r="A1829" s="1553" t="s">
        <v>5779</v>
      </c>
      <c r="B1829" s="1562" t="s">
        <v>5780</v>
      </c>
    </row>
    <row r="1830" spans="1:2" ht="15" customHeight="1">
      <c r="A1830" s="1553" t="s">
        <v>6082</v>
      </c>
      <c r="B1830" s="1562" t="s">
        <v>6083</v>
      </c>
    </row>
    <row r="1831" spans="1:2" ht="15" customHeight="1">
      <c r="A1831" s="1553" t="s">
        <v>6084</v>
      </c>
      <c r="B1831" s="1562" t="s">
        <v>6085</v>
      </c>
    </row>
    <row r="1832" spans="1:2" ht="15" customHeight="1">
      <c r="A1832" s="1553" t="s">
        <v>6023</v>
      </c>
      <c r="B1832" s="1562" t="s">
        <v>6024</v>
      </c>
    </row>
    <row r="1833" spans="1:2" ht="15" customHeight="1">
      <c r="A1833" s="1553" t="s">
        <v>6025</v>
      </c>
      <c r="B1833" s="1566" t="s">
        <v>6026</v>
      </c>
    </row>
    <row r="1834" spans="1:2" ht="15" customHeight="1">
      <c r="A1834" s="1553" t="s">
        <v>6086</v>
      </c>
      <c r="B1834" s="1562" t="s">
        <v>6087</v>
      </c>
    </row>
    <row r="1835" spans="1:2" ht="15" customHeight="1">
      <c r="A1835" s="1553" t="s">
        <v>6165</v>
      </c>
      <c r="B1835" s="1562" t="s">
        <v>6166</v>
      </c>
    </row>
    <row r="1836" spans="1:2" ht="15" customHeight="1">
      <c r="A1836" s="1553" t="s">
        <v>6167</v>
      </c>
      <c r="B1836" s="1562" t="s">
        <v>6168</v>
      </c>
    </row>
    <row r="1837" spans="1:2" ht="15" customHeight="1">
      <c r="A1837" s="1553" t="s">
        <v>6169</v>
      </c>
      <c r="B1837" s="1562" t="s">
        <v>6170</v>
      </c>
    </row>
    <row r="1838" spans="1:2" ht="15" customHeight="1">
      <c r="A1838" s="1553" t="s">
        <v>6171</v>
      </c>
      <c r="B1838" s="1562" t="s">
        <v>6172</v>
      </c>
    </row>
    <row r="1839" spans="1:2" ht="15" customHeight="1">
      <c r="A1839" s="1553" t="s">
        <v>6259</v>
      </c>
      <c r="B1839" s="1562" t="s">
        <v>6260</v>
      </c>
    </row>
    <row r="1840" spans="1:2" ht="15" customHeight="1">
      <c r="A1840" s="1553" t="s">
        <v>5472</v>
      </c>
      <c r="B1840" s="1560" t="s">
        <v>5473</v>
      </c>
    </row>
    <row r="1841" spans="1:2" ht="15" customHeight="1">
      <c r="A1841" s="1553" t="s">
        <v>6089</v>
      </c>
      <c r="B1841" s="1562" t="s">
        <v>6090</v>
      </c>
    </row>
    <row r="1842" spans="1:2" ht="15" customHeight="1">
      <c r="A1842" s="1553" t="s">
        <v>5474</v>
      </c>
      <c r="B1842" s="1560" t="s">
        <v>5475</v>
      </c>
    </row>
    <row r="1843" spans="1:2" ht="15" customHeight="1">
      <c r="A1843" s="1553" t="s">
        <v>5923</v>
      </c>
      <c r="B1843" s="1562" t="s">
        <v>5924</v>
      </c>
    </row>
    <row r="1844" spans="1:2" ht="15" customHeight="1">
      <c r="A1844" s="1553" t="s">
        <v>6092</v>
      </c>
      <c r="B1844" s="1562" t="s">
        <v>6093</v>
      </c>
    </row>
    <row r="1845" spans="1:2" ht="15" customHeight="1">
      <c r="A1845" s="1553" t="s">
        <v>6094</v>
      </c>
      <c r="B1845" s="1562" t="s">
        <v>6095</v>
      </c>
    </row>
    <row r="1846" spans="1:2" ht="15" customHeight="1">
      <c r="A1846" s="1553" t="s">
        <v>6096</v>
      </c>
      <c r="B1846" s="1562" t="s">
        <v>6097</v>
      </c>
    </row>
    <row r="1847" spans="1:2" ht="15" customHeight="1">
      <c r="A1847" s="1553" t="s">
        <v>6098</v>
      </c>
      <c r="B1847" s="1566" t="s">
        <v>6099</v>
      </c>
    </row>
    <row r="1848" spans="1:2" ht="15" customHeight="1">
      <c r="A1848" s="1553" t="s">
        <v>6100</v>
      </c>
      <c r="B1848" s="1560" t="s">
        <v>6101</v>
      </c>
    </row>
    <row r="1849" spans="1:2" ht="15" customHeight="1">
      <c r="A1849" s="1553" t="s">
        <v>6102</v>
      </c>
      <c r="B1849" s="1562" t="s">
        <v>6103</v>
      </c>
    </row>
    <row r="1850" spans="1:2" ht="15" customHeight="1">
      <c r="A1850" s="1553" t="s">
        <v>6104</v>
      </c>
      <c r="B1850" s="1562" t="s">
        <v>6105</v>
      </c>
    </row>
    <row r="1851" spans="1:2" ht="15" customHeight="1">
      <c r="A1851" s="1553" t="s">
        <v>5476</v>
      </c>
      <c r="B1851" s="1558" t="s">
        <v>5477</v>
      </c>
    </row>
    <row r="1852" spans="1:2" ht="15" customHeight="1">
      <c r="A1852" s="1553" t="s">
        <v>5782</v>
      </c>
      <c r="B1852" s="1562" t="s">
        <v>5783</v>
      </c>
    </row>
    <row r="1853" spans="1:2" ht="15" customHeight="1">
      <c r="A1853" s="1553" t="s">
        <v>5784</v>
      </c>
      <c r="B1853" s="1562" t="s">
        <v>5785</v>
      </c>
    </row>
    <row r="1854" spans="1:2" ht="15" customHeight="1">
      <c r="A1854" s="1553" t="s">
        <v>5786</v>
      </c>
      <c r="B1854" s="1562" t="s">
        <v>5787</v>
      </c>
    </row>
    <row r="1855" spans="1:2" ht="15" customHeight="1">
      <c r="A1855" s="1553" t="s">
        <v>6106</v>
      </c>
      <c r="B1855" s="1562" t="s">
        <v>6107</v>
      </c>
    </row>
    <row r="1856" spans="1:2" ht="15" customHeight="1">
      <c r="A1856" s="1553" t="s">
        <v>7777</v>
      </c>
      <c r="B1856" s="1560" t="s">
        <v>7778</v>
      </c>
    </row>
    <row r="1857" spans="1:2" ht="15" customHeight="1">
      <c r="A1857" s="1553" t="s">
        <v>5788</v>
      </c>
      <c r="B1857" s="1562" t="s">
        <v>5789</v>
      </c>
    </row>
    <row r="1858" spans="1:2" ht="15" customHeight="1">
      <c r="A1858" s="1553" t="s">
        <v>6262</v>
      </c>
      <c r="B1858" s="1562" t="s">
        <v>6263</v>
      </c>
    </row>
    <row r="1859" spans="1:2" ht="15" customHeight="1">
      <c r="A1859" s="1553" t="s">
        <v>6193</v>
      </c>
      <c r="B1859" s="1562" t="s">
        <v>6194</v>
      </c>
    </row>
    <row r="1860" spans="1:2" ht="15" customHeight="1">
      <c r="A1860" s="1553" t="s">
        <v>6028</v>
      </c>
      <c r="B1860" s="1562" t="s">
        <v>6029</v>
      </c>
    </row>
    <row r="1861" spans="1:2" ht="15" customHeight="1">
      <c r="A1861" s="1553" t="s">
        <v>6109</v>
      </c>
      <c r="B1861" s="1560" t="s">
        <v>6110</v>
      </c>
    </row>
    <row r="1862" spans="1:2" ht="15" customHeight="1">
      <c r="A1862" s="1553" t="s">
        <v>6111</v>
      </c>
      <c r="B1862" s="1562" t="s">
        <v>6112</v>
      </c>
    </row>
    <row r="1863" spans="1:2" ht="15" customHeight="1">
      <c r="A1863" s="1553" t="s">
        <v>6030</v>
      </c>
      <c r="B1863" s="1566" t="s">
        <v>6031</v>
      </c>
    </row>
    <row r="1864" spans="1:2" ht="15" customHeight="1">
      <c r="A1864" s="1553" t="s">
        <v>5649</v>
      </c>
      <c r="B1864" s="1560" t="s">
        <v>5650</v>
      </c>
    </row>
    <row r="1865" spans="1:2" ht="15" customHeight="1">
      <c r="A1865" s="1553" t="s">
        <v>5480</v>
      </c>
      <c r="B1865" s="1560" t="s">
        <v>5481</v>
      </c>
    </row>
    <row r="1866" spans="1:2" ht="15" customHeight="1">
      <c r="A1866" s="1553" t="s">
        <v>5652</v>
      </c>
      <c r="B1866" s="1560" t="s">
        <v>5653</v>
      </c>
    </row>
    <row r="1867" spans="1:2" ht="15" customHeight="1">
      <c r="A1867" s="1553" t="s">
        <v>5482</v>
      </c>
      <c r="B1867" s="1560" t="s">
        <v>5483</v>
      </c>
    </row>
    <row r="1868" spans="1:2" ht="15" customHeight="1">
      <c r="A1868" s="1553" t="s">
        <v>5654</v>
      </c>
      <c r="B1868" s="1558" t="s">
        <v>5655</v>
      </c>
    </row>
    <row r="1869" spans="1:2" ht="15" customHeight="1">
      <c r="A1869" s="1553" t="s">
        <v>6113</v>
      </c>
      <c r="B1869" s="1566" t="s">
        <v>6114</v>
      </c>
    </row>
    <row r="1870" spans="1:2" ht="15" customHeight="1">
      <c r="A1870" s="1553" t="s">
        <v>5656</v>
      </c>
      <c r="B1870" s="1577" t="s">
        <v>5657</v>
      </c>
    </row>
    <row r="1871" spans="1:2" ht="15" customHeight="1">
      <c r="A1871" s="1553" t="s">
        <v>6115</v>
      </c>
      <c r="B1871" s="1560" t="s">
        <v>6116</v>
      </c>
    </row>
    <row r="1872" spans="1:2" ht="15" customHeight="1">
      <c r="A1872" s="1553" t="s">
        <v>6117</v>
      </c>
      <c r="B1872" s="1562" t="s">
        <v>6118</v>
      </c>
    </row>
    <row r="1873" spans="1:2" ht="15" customHeight="1">
      <c r="A1873" s="1553" t="s">
        <v>6119</v>
      </c>
      <c r="B1873" s="1560" t="s">
        <v>6120</v>
      </c>
    </row>
    <row r="1874" spans="1:2" ht="15" customHeight="1">
      <c r="A1874" s="1553" t="s">
        <v>6264</v>
      </c>
      <c r="B1874" s="1562" t="s">
        <v>6265</v>
      </c>
    </row>
    <row r="1875" spans="1:2" ht="15" customHeight="1">
      <c r="A1875" s="1553" t="s">
        <v>6266</v>
      </c>
      <c r="B1875" s="1560" t="s">
        <v>6267</v>
      </c>
    </row>
    <row r="1876" spans="1:2" ht="15" customHeight="1">
      <c r="A1876" s="1553" t="s">
        <v>6268</v>
      </c>
      <c r="B1876" s="1560" t="s">
        <v>6269</v>
      </c>
    </row>
    <row r="1877" spans="1:2" ht="15" customHeight="1">
      <c r="A1877" s="1553" t="s">
        <v>6270</v>
      </c>
      <c r="B1877" s="1562" t="s">
        <v>6271</v>
      </c>
    </row>
    <row r="1878" spans="1:2" ht="15" customHeight="1">
      <c r="A1878" s="1553" t="s">
        <v>6272</v>
      </c>
      <c r="B1878" s="1566" t="s">
        <v>6273</v>
      </c>
    </row>
    <row r="1879" spans="1:2" ht="15" customHeight="1">
      <c r="A1879" s="1553" t="s">
        <v>6274</v>
      </c>
      <c r="B1879" s="1562" t="s">
        <v>6275</v>
      </c>
    </row>
    <row r="1880" spans="1:2" ht="15" customHeight="1">
      <c r="A1880" s="1553" t="s">
        <v>6276</v>
      </c>
      <c r="B1880" s="1560" t="s">
        <v>6277</v>
      </c>
    </row>
    <row r="1881" spans="1:2" ht="15" customHeight="1">
      <c r="A1881" s="1553" t="s">
        <v>6278</v>
      </c>
      <c r="B1881" s="1562" t="s">
        <v>6279</v>
      </c>
    </row>
    <row r="1882" spans="1:2" ht="15" customHeight="1">
      <c r="A1882" s="1553" t="s">
        <v>6280</v>
      </c>
      <c r="B1882" s="1562" t="s">
        <v>6281</v>
      </c>
    </row>
    <row r="1883" spans="1:2" ht="15" customHeight="1">
      <c r="A1883" s="1553" t="s">
        <v>6282</v>
      </c>
      <c r="B1883" s="1562" t="s">
        <v>6283</v>
      </c>
    </row>
    <row r="1884" spans="1:2" ht="15" customHeight="1">
      <c r="A1884" s="1553" t="s">
        <v>6284</v>
      </c>
      <c r="B1884" s="1566" t="s">
        <v>6285</v>
      </c>
    </row>
    <row r="1885" spans="1:2" ht="15" customHeight="1">
      <c r="A1885" s="1553" t="s">
        <v>6286</v>
      </c>
      <c r="B1885" s="1562" t="s">
        <v>6287</v>
      </c>
    </row>
    <row r="1886" spans="1:2" ht="15" customHeight="1">
      <c r="A1886" s="1553" t="s">
        <v>6288</v>
      </c>
      <c r="B1886" s="1562" t="s">
        <v>6289</v>
      </c>
    </row>
    <row r="1887" spans="1:2" ht="15" customHeight="1">
      <c r="A1887" s="1553" t="s">
        <v>6121</v>
      </c>
      <c r="B1887" s="1562" t="s">
        <v>6122</v>
      </c>
    </row>
    <row r="1888" spans="1:2" ht="15" customHeight="1">
      <c r="A1888" s="1553" t="s">
        <v>6290</v>
      </c>
      <c r="B1888" s="1562" t="s">
        <v>6291</v>
      </c>
    </row>
    <row r="1889" spans="1:2" ht="15" customHeight="1">
      <c r="A1889" s="1553" t="s">
        <v>6292</v>
      </c>
      <c r="B1889" s="1562" t="s">
        <v>6293</v>
      </c>
    </row>
    <row r="1890" spans="1:2" ht="15" customHeight="1">
      <c r="A1890" s="1553" t="s">
        <v>6294</v>
      </c>
      <c r="B1890" s="1562" t="s">
        <v>6295</v>
      </c>
    </row>
    <row r="1891" spans="1:2" ht="15" customHeight="1">
      <c r="A1891" s="1553" t="s">
        <v>5484</v>
      </c>
      <c r="B1891" s="1560" t="s">
        <v>5485</v>
      </c>
    </row>
    <row r="1892" spans="1:2" ht="15" customHeight="1">
      <c r="A1892" s="1553" t="s">
        <v>6297</v>
      </c>
      <c r="B1892" s="1562" t="s">
        <v>6298</v>
      </c>
    </row>
    <row r="1893" spans="1:2" ht="15" customHeight="1">
      <c r="A1893" s="1553" t="s">
        <v>6299</v>
      </c>
      <c r="B1893" s="1562" t="s">
        <v>6300</v>
      </c>
    </row>
    <row r="1894" spans="1:2" ht="15" customHeight="1">
      <c r="A1894" s="1553" t="s">
        <v>6123</v>
      </c>
      <c r="B1894" s="1588" t="s">
        <v>6124</v>
      </c>
    </row>
    <row r="1895" spans="1:2" ht="15" customHeight="1">
      <c r="A1895" s="1553" t="s">
        <v>6301</v>
      </c>
      <c r="B1895" s="1562" t="s">
        <v>6302</v>
      </c>
    </row>
    <row r="1896" spans="1:2" ht="15" customHeight="1">
      <c r="A1896" s="1553" t="s">
        <v>5658</v>
      </c>
      <c r="B1896" s="1560" t="s">
        <v>5659</v>
      </c>
    </row>
    <row r="1897" spans="1:2" ht="15" customHeight="1">
      <c r="A1897" s="1553" t="s">
        <v>6535</v>
      </c>
      <c r="B1897" s="1562" t="s">
        <v>6536</v>
      </c>
    </row>
    <row r="1898" spans="1:2" ht="15" customHeight="1">
      <c r="A1898" s="1553" t="s">
        <v>5660</v>
      </c>
      <c r="B1898" s="1560" t="s">
        <v>5487</v>
      </c>
    </row>
    <row r="1899" spans="1:2" ht="15" customHeight="1">
      <c r="A1899" s="1553" t="s">
        <v>5486</v>
      </c>
      <c r="B1899" s="1562" t="s">
        <v>5487</v>
      </c>
    </row>
    <row r="1900" spans="1:2" ht="15" customHeight="1">
      <c r="A1900" s="1553" t="s">
        <v>6303</v>
      </c>
      <c r="B1900" s="1562" t="s">
        <v>6304</v>
      </c>
    </row>
    <row r="1901" spans="1:2" ht="15" customHeight="1">
      <c r="A1901" s="1553" t="s">
        <v>6305</v>
      </c>
      <c r="B1901" s="1562" t="s">
        <v>6306</v>
      </c>
    </row>
    <row r="1902" spans="1:2" ht="15" customHeight="1">
      <c r="A1902" s="1553" t="s">
        <v>6307</v>
      </c>
      <c r="B1902" s="1562" t="s">
        <v>6308</v>
      </c>
    </row>
    <row r="1903" spans="1:2" ht="15" customHeight="1">
      <c r="A1903" s="1553" t="s">
        <v>7753</v>
      </c>
      <c r="B1903" s="1560" t="s">
        <v>7754</v>
      </c>
    </row>
    <row r="1904" spans="1:2" ht="15" customHeight="1">
      <c r="A1904" s="1553" t="s">
        <v>5488</v>
      </c>
      <c r="B1904" s="1558" t="s">
        <v>5489</v>
      </c>
    </row>
    <row r="1905" spans="1:5" ht="15" customHeight="1">
      <c r="A1905" s="1553" t="s">
        <v>5490</v>
      </c>
      <c r="B1905" s="1562" t="s">
        <v>5491</v>
      </c>
    </row>
    <row r="1906" spans="1:5" ht="15" customHeight="1">
      <c r="A1906" s="1553" t="s">
        <v>5492</v>
      </c>
      <c r="B1906" s="1560" t="s">
        <v>5493</v>
      </c>
    </row>
    <row r="1907" spans="1:5" ht="15" customHeight="1">
      <c r="A1907" s="1553" t="s">
        <v>6310</v>
      </c>
      <c r="B1907" s="1560" t="s">
        <v>6311</v>
      </c>
    </row>
    <row r="1908" spans="1:5" ht="15" customHeight="1">
      <c r="A1908" s="1553" t="s">
        <v>5494</v>
      </c>
      <c r="B1908" s="1560" t="s">
        <v>5495</v>
      </c>
    </row>
    <row r="1909" spans="1:5" ht="15" customHeight="1">
      <c r="A1909" s="1553" t="s">
        <v>6667</v>
      </c>
      <c r="B1909" s="1575" t="s">
        <v>6668</v>
      </c>
    </row>
    <row r="1910" spans="1:5" ht="15" customHeight="1">
      <c r="A1910" s="1553" t="s">
        <v>6125</v>
      </c>
      <c r="B1910" s="1560" t="s">
        <v>6126</v>
      </c>
    </row>
    <row r="1911" spans="1:5" ht="15" customHeight="1">
      <c r="A1911" s="1553" t="s">
        <v>6127</v>
      </c>
      <c r="B1911" s="1560" t="s">
        <v>6128</v>
      </c>
    </row>
    <row r="1912" spans="1:5" ht="15" customHeight="1">
      <c r="A1912" s="1553" t="s">
        <v>6129</v>
      </c>
      <c r="B1912" s="1560" t="s">
        <v>6130</v>
      </c>
    </row>
    <row r="1913" spans="1:5" ht="15" customHeight="1">
      <c r="A1913" s="1553" t="s">
        <v>6131</v>
      </c>
      <c r="B1913" s="1560" t="s">
        <v>6132</v>
      </c>
    </row>
    <row r="1914" spans="1:5" ht="15" customHeight="1">
      <c r="A1914" s="1553" t="s">
        <v>6133</v>
      </c>
      <c r="B1914" s="1560" t="s">
        <v>6134</v>
      </c>
    </row>
    <row r="1915" spans="1:5" ht="15" customHeight="1">
      <c r="A1915" s="1553" t="s">
        <v>6135</v>
      </c>
      <c r="B1915" s="1560" t="s">
        <v>6136</v>
      </c>
    </row>
    <row r="1916" spans="1:5" ht="15" customHeight="1">
      <c r="A1916" s="1553" t="s">
        <v>6137</v>
      </c>
      <c r="B1916" s="1562" t="s">
        <v>6138</v>
      </c>
    </row>
    <row r="1917" spans="1:5" ht="15" customHeight="1">
      <c r="A1917" s="1553" t="s">
        <v>6139</v>
      </c>
      <c r="B1917" s="1562" t="s">
        <v>6140</v>
      </c>
    </row>
    <row r="1918" spans="1:5" ht="15" customHeight="1">
      <c r="A1918" s="1553" t="s">
        <v>4299</v>
      </c>
      <c r="B1918" s="1560" t="s">
        <v>4300</v>
      </c>
      <c r="D1918" s="1559"/>
      <c r="E1918" s="1559"/>
    </row>
    <row r="1919" spans="1:5" ht="15" customHeight="1">
      <c r="A1919" s="1553" t="s">
        <v>5361</v>
      </c>
      <c r="B1919" s="1560" t="s">
        <v>7271</v>
      </c>
      <c r="D1919" s="1559"/>
      <c r="E1919" s="1559"/>
    </row>
    <row r="1920" spans="1:5" ht="15" customHeight="1">
      <c r="A1920" s="1553" t="s">
        <v>6033</v>
      </c>
      <c r="B1920" s="1560" t="s">
        <v>6034</v>
      </c>
    </row>
    <row r="1921" spans="1:2" ht="15" customHeight="1">
      <c r="A1921" s="1553" t="s">
        <v>5496</v>
      </c>
      <c r="B1921" s="1560" t="s">
        <v>5497</v>
      </c>
    </row>
    <row r="1922" spans="1:2" ht="15" customHeight="1">
      <c r="A1922" s="1553" t="s">
        <v>5498</v>
      </c>
      <c r="B1922" s="1560" t="s">
        <v>5499</v>
      </c>
    </row>
    <row r="1923" spans="1:2" ht="15" customHeight="1">
      <c r="A1923" s="1553" t="s">
        <v>5500</v>
      </c>
      <c r="B1923" s="1560" t="s">
        <v>5501</v>
      </c>
    </row>
    <row r="1924" spans="1:2" ht="15" customHeight="1">
      <c r="A1924" s="1553" t="s">
        <v>5502</v>
      </c>
      <c r="B1924" s="1562" t="s">
        <v>5503</v>
      </c>
    </row>
    <row r="1925" spans="1:2" ht="15" customHeight="1">
      <c r="A1925" s="1553" t="s">
        <v>6669</v>
      </c>
      <c r="B1925" s="1564" t="s">
        <v>5503</v>
      </c>
    </row>
    <row r="1926" spans="1:2" ht="15" customHeight="1">
      <c r="A1926" s="1553" t="s">
        <v>5504</v>
      </c>
      <c r="B1926" s="1560" t="s">
        <v>5505</v>
      </c>
    </row>
    <row r="1927" spans="1:2" ht="15" customHeight="1">
      <c r="A1927" s="1553" t="s">
        <v>5664</v>
      </c>
      <c r="B1927" s="1560" t="s">
        <v>5665</v>
      </c>
    </row>
    <row r="1928" spans="1:2" ht="15" customHeight="1">
      <c r="A1928" s="1553" t="s">
        <v>5506</v>
      </c>
      <c r="B1928" s="1560" t="s">
        <v>5507</v>
      </c>
    </row>
    <row r="1929" spans="1:2" ht="15" customHeight="1">
      <c r="A1929" s="1553" t="s">
        <v>5666</v>
      </c>
      <c r="B1929" s="1560" t="s">
        <v>5667</v>
      </c>
    </row>
    <row r="1930" spans="1:2" ht="15" customHeight="1">
      <c r="A1930" s="1553" t="s">
        <v>5508</v>
      </c>
      <c r="B1930" s="1560" t="s">
        <v>5509</v>
      </c>
    </row>
    <row r="1931" spans="1:2" ht="15" customHeight="1">
      <c r="A1931" s="1553" t="s">
        <v>6670</v>
      </c>
      <c r="B1931" s="1564" t="s">
        <v>5509</v>
      </c>
    </row>
    <row r="1932" spans="1:2" ht="15" customHeight="1">
      <c r="A1932" s="1553" t="s">
        <v>6312</v>
      </c>
      <c r="B1932" s="1562" t="s">
        <v>6313</v>
      </c>
    </row>
    <row r="1933" spans="1:2" ht="15" customHeight="1">
      <c r="A1933" s="1553" t="s">
        <v>6198</v>
      </c>
      <c r="B1933" s="1562" t="s">
        <v>6199</v>
      </c>
    </row>
    <row r="1934" spans="1:2" ht="15" customHeight="1">
      <c r="A1934" s="1553" t="s">
        <v>5668</v>
      </c>
      <c r="B1934" s="1560" t="s">
        <v>5669</v>
      </c>
    </row>
    <row r="1935" spans="1:2" ht="15" customHeight="1">
      <c r="A1935" s="1553" t="s">
        <v>5510</v>
      </c>
      <c r="B1935" s="1558" t="s">
        <v>5511</v>
      </c>
    </row>
    <row r="1936" spans="1:2" ht="15" customHeight="1">
      <c r="A1936" s="1553" t="s">
        <v>5512</v>
      </c>
      <c r="B1936" s="1560" t="s">
        <v>5513</v>
      </c>
    </row>
    <row r="1937" spans="1:2" ht="15" customHeight="1">
      <c r="A1937" s="1553" t="s">
        <v>6671</v>
      </c>
      <c r="B1937" s="1564" t="s">
        <v>5513</v>
      </c>
    </row>
    <row r="1938" spans="1:2" ht="15" customHeight="1">
      <c r="A1938" s="1553" t="s">
        <v>5514</v>
      </c>
      <c r="B1938" s="1560" t="s">
        <v>5515</v>
      </c>
    </row>
    <row r="1939" spans="1:2" ht="15" customHeight="1">
      <c r="A1939" s="1553" t="s">
        <v>6713</v>
      </c>
      <c r="B1939" s="1564" t="s">
        <v>5515</v>
      </c>
    </row>
    <row r="1940" spans="1:2" ht="15" customHeight="1">
      <c r="A1940" s="1553" t="s">
        <v>5516</v>
      </c>
      <c r="B1940" s="1566" t="s">
        <v>5517</v>
      </c>
    </row>
    <row r="1941" spans="1:2" ht="15" customHeight="1">
      <c r="A1941" s="1553" t="s">
        <v>5518</v>
      </c>
      <c r="B1941" s="1566" t="s">
        <v>5519</v>
      </c>
    </row>
    <row r="1942" spans="1:2" ht="15" customHeight="1">
      <c r="A1942" s="1553" t="s">
        <v>6672</v>
      </c>
      <c r="B1942" s="1564" t="s">
        <v>5519</v>
      </c>
    </row>
    <row r="1943" spans="1:2" ht="15" customHeight="1">
      <c r="A1943" s="1553" t="s">
        <v>5520</v>
      </c>
      <c r="B1943" s="1566" t="s">
        <v>5521</v>
      </c>
    </row>
    <row r="1944" spans="1:2" ht="15" customHeight="1">
      <c r="A1944" s="1553" t="s">
        <v>5522</v>
      </c>
      <c r="B1944" s="1566" t="s">
        <v>5523</v>
      </c>
    </row>
    <row r="1945" spans="1:2" ht="15" customHeight="1">
      <c r="A1945" s="1553" t="s">
        <v>6673</v>
      </c>
      <c r="B1945" s="1564" t="s">
        <v>5523</v>
      </c>
    </row>
    <row r="1946" spans="1:2" ht="15" customHeight="1">
      <c r="A1946" s="1553" t="s">
        <v>2740</v>
      </c>
      <c r="B1946" s="1560" t="s">
        <v>5524</v>
      </c>
    </row>
    <row r="1947" spans="1:2" ht="15" customHeight="1">
      <c r="A1947" s="1553" t="s">
        <v>6674</v>
      </c>
      <c r="B1947" s="1564" t="s">
        <v>5524</v>
      </c>
    </row>
    <row r="1948" spans="1:2" ht="15" customHeight="1">
      <c r="A1948" s="1553" t="s">
        <v>5525</v>
      </c>
      <c r="B1948" s="1566" t="s">
        <v>5526</v>
      </c>
    </row>
    <row r="1949" spans="1:2" ht="15" customHeight="1">
      <c r="A1949" s="1553" t="s">
        <v>5527</v>
      </c>
      <c r="B1949" s="1566" t="s">
        <v>5528</v>
      </c>
    </row>
    <row r="1950" spans="1:2" ht="15" customHeight="1">
      <c r="A1950" s="1553" t="s">
        <v>5529</v>
      </c>
      <c r="B1950" s="1566" t="s">
        <v>5530</v>
      </c>
    </row>
    <row r="1951" spans="1:2" ht="15" customHeight="1">
      <c r="A1951" s="1553" t="s">
        <v>5531</v>
      </c>
      <c r="B1951" s="1566" t="s">
        <v>5532</v>
      </c>
    </row>
    <row r="1952" spans="1:2" ht="15" customHeight="1">
      <c r="A1952" s="1553" t="s">
        <v>5533</v>
      </c>
      <c r="B1952" s="1566" t="s">
        <v>5534</v>
      </c>
    </row>
    <row r="1953" spans="1:2" ht="15" customHeight="1">
      <c r="A1953" s="1553" t="s">
        <v>5535</v>
      </c>
      <c r="B1953" s="1566" t="s">
        <v>5536</v>
      </c>
    </row>
    <row r="1954" spans="1:2" ht="15" customHeight="1">
      <c r="A1954" s="1553" t="s">
        <v>6675</v>
      </c>
      <c r="B1954" s="1564" t="s">
        <v>5536</v>
      </c>
    </row>
    <row r="1955" spans="1:2" ht="15" customHeight="1">
      <c r="A1955" s="1553" t="s">
        <v>5670</v>
      </c>
      <c r="B1955" s="1566" t="s">
        <v>5671</v>
      </c>
    </row>
    <row r="1956" spans="1:2" ht="15" customHeight="1">
      <c r="A1956" s="1553" t="s">
        <v>5672</v>
      </c>
      <c r="B1956" s="1566" t="s">
        <v>5673</v>
      </c>
    </row>
    <row r="1957" spans="1:2" ht="15" customHeight="1">
      <c r="A1957" s="1553" t="s">
        <v>5537</v>
      </c>
      <c r="B1957" s="1566" t="s">
        <v>5538</v>
      </c>
    </row>
    <row r="1958" spans="1:2" ht="15" customHeight="1">
      <c r="A1958" s="1553" t="s">
        <v>6714</v>
      </c>
      <c r="B1958" s="1564" t="s">
        <v>5538</v>
      </c>
    </row>
    <row r="1959" spans="1:2" ht="15" customHeight="1">
      <c r="A1959" s="1553" t="s">
        <v>7773</v>
      </c>
      <c r="B1959" s="1560" t="s">
        <v>7774</v>
      </c>
    </row>
    <row r="1960" spans="1:2" ht="15" customHeight="1">
      <c r="A1960" s="1553" t="s">
        <v>6038</v>
      </c>
      <c r="B1960" s="1560" t="s">
        <v>6039</v>
      </c>
    </row>
    <row r="1961" spans="1:2" ht="15" customHeight="1">
      <c r="A1961" s="1553" t="s">
        <v>6040</v>
      </c>
      <c r="B1961" s="1560" t="s">
        <v>6041</v>
      </c>
    </row>
    <row r="1962" spans="1:2" ht="15" customHeight="1">
      <c r="A1962" s="1553" t="s">
        <v>5539</v>
      </c>
      <c r="B1962" s="1566" t="s">
        <v>5540</v>
      </c>
    </row>
    <row r="1963" spans="1:2" ht="15" customHeight="1">
      <c r="A1963" s="1553" t="s">
        <v>5541</v>
      </c>
      <c r="B1963" s="1560" t="s">
        <v>5542</v>
      </c>
    </row>
    <row r="1964" spans="1:2" ht="15" customHeight="1">
      <c r="A1964" s="1553" t="s">
        <v>6676</v>
      </c>
      <c r="B1964" s="1564" t="s">
        <v>5542</v>
      </c>
    </row>
    <row r="1965" spans="1:2" ht="15" customHeight="1">
      <c r="A1965" s="1553" t="s">
        <v>5543</v>
      </c>
      <c r="B1965" s="1566" t="s">
        <v>5544</v>
      </c>
    </row>
    <row r="1966" spans="1:2" ht="15" customHeight="1">
      <c r="A1966" s="1553" t="s">
        <v>5675</v>
      </c>
      <c r="B1966" s="1566" t="s">
        <v>5676</v>
      </c>
    </row>
    <row r="1967" spans="1:2" ht="15" customHeight="1">
      <c r="A1967" s="1553" t="s">
        <v>5677</v>
      </c>
      <c r="B1967" s="1566" t="s">
        <v>5678</v>
      </c>
    </row>
    <row r="1968" spans="1:2" ht="15" customHeight="1">
      <c r="A1968" s="1553" t="s">
        <v>5545</v>
      </c>
      <c r="B1968" s="1560" t="s">
        <v>5546</v>
      </c>
    </row>
    <row r="1969" spans="1:2" ht="15" customHeight="1">
      <c r="A1969" s="1553" t="s">
        <v>6677</v>
      </c>
      <c r="B1969" s="1564" t="s">
        <v>5546</v>
      </c>
    </row>
    <row r="1970" spans="1:2" ht="15" customHeight="1">
      <c r="A1970" s="1553" t="s">
        <v>5547</v>
      </c>
      <c r="B1970" s="1558" t="s">
        <v>5548</v>
      </c>
    </row>
    <row r="1971" spans="1:2" ht="15" customHeight="1">
      <c r="A1971" s="1553" t="s">
        <v>6678</v>
      </c>
      <c r="B1971" s="1564" t="s">
        <v>5548</v>
      </c>
    </row>
    <row r="1972" spans="1:2" ht="15" customHeight="1">
      <c r="A1972" s="1553" t="s">
        <v>5549</v>
      </c>
      <c r="B1972" s="1564" t="s">
        <v>5550</v>
      </c>
    </row>
    <row r="1973" spans="1:2" ht="15" customHeight="1">
      <c r="A1973" s="1553" t="s">
        <v>6715</v>
      </c>
      <c r="B1973" s="1564" t="s">
        <v>5550</v>
      </c>
    </row>
    <row r="1974" spans="1:2" ht="15" customHeight="1">
      <c r="A1974" s="1553" t="s">
        <v>5679</v>
      </c>
      <c r="B1974" s="1560" t="s">
        <v>5680</v>
      </c>
    </row>
    <row r="1975" spans="1:2" ht="15" customHeight="1">
      <c r="A1975" s="1553" t="s">
        <v>6042</v>
      </c>
      <c r="B1975" s="1560" t="s">
        <v>6043</v>
      </c>
    </row>
    <row r="1976" spans="1:2" ht="15" customHeight="1">
      <c r="A1976" s="1553" t="s">
        <v>7320</v>
      </c>
      <c r="B1976" s="1560" t="s">
        <v>7321</v>
      </c>
    </row>
    <row r="1977" spans="1:2" ht="15" customHeight="1">
      <c r="A1977" s="1553" t="s">
        <v>5926</v>
      </c>
      <c r="B1977" s="1560" t="s">
        <v>5927</v>
      </c>
    </row>
    <row r="1978" spans="1:2" ht="15" customHeight="1">
      <c r="A1978" s="1553" t="s">
        <v>5928</v>
      </c>
      <c r="B1978" s="1560" t="s">
        <v>5929</v>
      </c>
    </row>
    <row r="1979" spans="1:2" ht="15" customHeight="1">
      <c r="A1979" s="1553" t="s">
        <v>5551</v>
      </c>
      <c r="B1979" s="1564" t="s">
        <v>5552</v>
      </c>
    </row>
    <row r="1980" spans="1:2" ht="15" customHeight="1">
      <c r="A1980" s="1553" t="s">
        <v>5930</v>
      </c>
      <c r="B1980" s="1560" t="s">
        <v>5931</v>
      </c>
    </row>
    <row r="1981" spans="1:2" ht="15" customHeight="1">
      <c r="A1981" s="1553" t="s">
        <v>5932</v>
      </c>
      <c r="B1981" s="1560" t="s">
        <v>5933</v>
      </c>
    </row>
    <row r="1982" spans="1:2" ht="15" customHeight="1">
      <c r="A1982" s="1553" t="s">
        <v>5553</v>
      </c>
      <c r="B1982" s="1564" t="s">
        <v>5554</v>
      </c>
    </row>
    <row r="1983" spans="1:2" ht="15" customHeight="1">
      <c r="A1983" s="1553" t="s">
        <v>5934</v>
      </c>
      <c r="B1983" s="1560" t="s">
        <v>5935</v>
      </c>
    </row>
    <row r="1984" spans="1:2" ht="15" customHeight="1">
      <c r="A1984" s="1553" t="s">
        <v>5681</v>
      </c>
      <c r="B1984" s="1560" t="s">
        <v>5682</v>
      </c>
    </row>
    <row r="1985" spans="1:2" ht="15" customHeight="1">
      <c r="A1985" s="1553" t="s">
        <v>5794</v>
      </c>
      <c r="B1985" s="1560" t="s">
        <v>5795</v>
      </c>
    </row>
    <row r="1986" spans="1:2" ht="15" customHeight="1">
      <c r="A1986" s="1553" t="s">
        <v>5555</v>
      </c>
      <c r="B1986" s="1564" t="s">
        <v>5556</v>
      </c>
    </row>
    <row r="1987" spans="1:2" ht="15" customHeight="1">
      <c r="A1987" s="1553" t="s">
        <v>6716</v>
      </c>
      <c r="B1987" s="1564" t="s">
        <v>5556</v>
      </c>
    </row>
    <row r="1988" spans="1:2" ht="15" customHeight="1">
      <c r="A1988" s="1553" t="s">
        <v>6537</v>
      </c>
      <c r="B1988" s="1560" t="s">
        <v>7296</v>
      </c>
    </row>
    <row r="1989" spans="1:2" ht="15" customHeight="1">
      <c r="A1989" s="1553" t="s">
        <v>5557</v>
      </c>
      <c r="B1989" s="1564" t="s">
        <v>5558</v>
      </c>
    </row>
    <row r="1990" spans="1:2" ht="15" customHeight="1">
      <c r="A1990" s="1553" t="s">
        <v>5559</v>
      </c>
      <c r="B1990" s="1564" t="s">
        <v>5560</v>
      </c>
    </row>
    <row r="1991" spans="1:2" ht="15" customHeight="1">
      <c r="A1991" s="1553" t="s">
        <v>5561</v>
      </c>
      <c r="B1991" s="1564" t="s">
        <v>5562</v>
      </c>
    </row>
    <row r="1992" spans="1:2" ht="15" customHeight="1">
      <c r="A1992" s="1553" t="s">
        <v>5563</v>
      </c>
      <c r="B1992" s="1558" t="s">
        <v>5564</v>
      </c>
    </row>
    <row r="1993" spans="1:2" ht="15" customHeight="1">
      <c r="A1993" s="1553" t="s">
        <v>5565</v>
      </c>
      <c r="B1993" s="1560" t="s">
        <v>5566</v>
      </c>
    </row>
    <row r="1994" spans="1:2" ht="15" customHeight="1">
      <c r="A1994" s="1553" t="s">
        <v>5567</v>
      </c>
      <c r="B1994" s="1560" t="s">
        <v>5568</v>
      </c>
    </row>
    <row r="1995" spans="1:2" ht="15" customHeight="1">
      <c r="A1995" s="1553" t="s">
        <v>5569</v>
      </c>
      <c r="B1995" s="1566" t="s">
        <v>5570</v>
      </c>
    </row>
    <row r="1996" spans="1:2" ht="15" customHeight="1">
      <c r="A1996" s="1553" t="s">
        <v>5571</v>
      </c>
      <c r="B1996" s="1560" t="s">
        <v>5572</v>
      </c>
    </row>
    <row r="1997" spans="1:2" ht="15" customHeight="1">
      <c r="A1997" s="1553" t="s">
        <v>5122</v>
      </c>
      <c r="B1997" s="1560" t="s">
        <v>5123</v>
      </c>
    </row>
    <row r="1998" spans="1:2" ht="15" customHeight="1">
      <c r="A1998" s="1553" t="s">
        <v>5796</v>
      </c>
      <c r="B1998" s="1560" t="s">
        <v>5797</v>
      </c>
    </row>
    <row r="1999" spans="1:2" ht="15" customHeight="1">
      <c r="A1999" s="1553" t="s">
        <v>5124</v>
      </c>
      <c r="B1999" s="1560" t="s">
        <v>5125</v>
      </c>
    </row>
    <row r="2000" spans="1:2" ht="15" customHeight="1">
      <c r="A2000" s="1553" t="s">
        <v>5126</v>
      </c>
      <c r="B2000" s="1562" t="s">
        <v>5127</v>
      </c>
    </row>
    <row r="2001" spans="1:2" ht="15" customHeight="1">
      <c r="A2001" s="1553" t="s">
        <v>5128</v>
      </c>
      <c r="B2001" s="1569" t="s">
        <v>5129</v>
      </c>
    </row>
    <row r="2002" spans="1:2" ht="15" customHeight="1">
      <c r="A2002" s="1553" t="s">
        <v>5130</v>
      </c>
      <c r="B2002" s="1560" t="s">
        <v>5131</v>
      </c>
    </row>
    <row r="2003" spans="1:2" ht="15" customHeight="1">
      <c r="A2003" s="1553" t="s">
        <v>5132</v>
      </c>
      <c r="B2003" s="1569" t="s">
        <v>5133</v>
      </c>
    </row>
    <row r="2004" spans="1:2" ht="15" customHeight="1">
      <c r="A2004" s="1553" t="s">
        <v>5134</v>
      </c>
      <c r="B2004" s="1569" t="s">
        <v>5135</v>
      </c>
    </row>
    <row r="2005" spans="1:2" ht="15" customHeight="1">
      <c r="A2005" s="1553" t="s">
        <v>5136</v>
      </c>
      <c r="B2005" s="1569" t="s">
        <v>5137</v>
      </c>
    </row>
    <row r="2006" spans="1:2" ht="15" customHeight="1">
      <c r="A2006" s="1553" t="s">
        <v>5138</v>
      </c>
      <c r="B2006" s="1560" t="s">
        <v>5139</v>
      </c>
    </row>
    <row r="2007" spans="1:2" ht="15" customHeight="1">
      <c r="A2007" s="1553" t="s">
        <v>5140</v>
      </c>
      <c r="B2007" s="1562" t="s">
        <v>5141</v>
      </c>
    </row>
    <row r="2008" spans="1:2" ht="15" customHeight="1">
      <c r="A2008" s="1553" t="s">
        <v>5142</v>
      </c>
      <c r="B2008" s="1569" t="s">
        <v>5143</v>
      </c>
    </row>
    <row r="2009" spans="1:2" ht="15" customHeight="1">
      <c r="A2009" s="1553" t="s">
        <v>5144</v>
      </c>
      <c r="B2009" s="1569" t="s">
        <v>5145</v>
      </c>
    </row>
    <row r="2010" spans="1:2" ht="15" customHeight="1">
      <c r="A2010" s="1553" t="s">
        <v>5146</v>
      </c>
      <c r="B2010" s="1569" t="s">
        <v>5147</v>
      </c>
    </row>
    <row r="2011" spans="1:2" ht="15" customHeight="1">
      <c r="A2011" s="1553" t="s">
        <v>5148</v>
      </c>
      <c r="B2011" s="1560" t="s">
        <v>5149</v>
      </c>
    </row>
    <row r="2012" spans="1:2" ht="15" customHeight="1">
      <c r="A2012" s="1553" t="s">
        <v>5150</v>
      </c>
      <c r="B2012" s="1561" t="s">
        <v>5151</v>
      </c>
    </row>
    <row r="2013" spans="1:2" ht="15" customHeight="1">
      <c r="A2013" s="1553" t="s">
        <v>5152</v>
      </c>
      <c r="B2013" s="1560" t="s">
        <v>5153</v>
      </c>
    </row>
    <row r="2014" spans="1:2" ht="15" customHeight="1">
      <c r="A2014" s="1553" t="s">
        <v>5154</v>
      </c>
      <c r="B2014" s="1562" t="s">
        <v>5155</v>
      </c>
    </row>
    <row r="2015" spans="1:2" ht="15" customHeight="1">
      <c r="A2015" s="1553" t="s">
        <v>7441</v>
      </c>
      <c r="B2015" s="1568" t="s">
        <v>7442</v>
      </c>
    </row>
    <row r="2016" spans="1:2" ht="15" customHeight="1">
      <c r="A2016" s="1553" t="s">
        <v>7471</v>
      </c>
      <c r="B2016" s="1567" t="s">
        <v>7472</v>
      </c>
    </row>
    <row r="2017" spans="1:2" ht="15" customHeight="1">
      <c r="A2017" s="1553" t="s">
        <v>7800</v>
      </c>
      <c r="B2017" s="1560" t="s">
        <v>7801</v>
      </c>
    </row>
    <row r="2018" spans="1:2" ht="15" customHeight="1">
      <c r="A2018" s="1553" t="s">
        <v>7388</v>
      </c>
      <c r="B2018" s="1560" t="s">
        <v>7389</v>
      </c>
    </row>
    <row r="2019" spans="1:2" ht="15" customHeight="1">
      <c r="A2019" s="1553" t="s">
        <v>7390</v>
      </c>
      <c r="B2019" s="1560" t="s">
        <v>7391</v>
      </c>
    </row>
    <row r="2020" spans="1:2" ht="15" customHeight="1">
      <c r="A2020" s="1553" t="s">
        <v>7392</v>
      </c>
      <c r="B2020" s="1560" t="s">
        <v>7393</v>
      </c>
    </row>
    <row r="2021" spans="1:2" ht="15" customHeight="1">
      <c r="A2021" s="1553" t="s">
        <v>7394</v>
      </c>
      <c r="B2021" s="1560" t="s">
        <v>7395</v>
      </c>
    </row>
    <row r="2022" spans="1:2" ht="15" customHeight="1">
      <c r="A2022" s="1553" t="s">
        <v>7396</v>
      </c>
      <c r="B2022" s="1560" t="s">
        <v>7397</v>
      </c>
    </row>
    <row r="2023" spans="1:2" ht="15" customHeight="1">
      <c r="A2023" s="1553" t="s">
        <v>7398</v>
      </c>
      <c r="B2023" s="1560" t="s">
        <v>7399</v>
      </c>
    </row>
    <row r="2024" spans="1:2" ht="15" customHeight="1">
      <c r="A2024" s="1553" t="s">
        <v>2625</v>
      </c>
      <c r="B2024" s="1560" t="s">
        <v>2626</v>
      </c>
    </row>
    <row r="2025" spans="1:2" ht="15" customHeight="1">
      <c r="A2025" s="1553" t="s">
        <v>2629</v>
      </c>
      <c r="B2025" s="1560" t="s">
        <v>2630</v>
      </c>
    </row>
    <row r="2026" spans="1:2" ht="15" customHeight="1">
      <c r="A2026" s="1553" t="s">
        <v>2633</v>
      </c>
      <c r="B2026" s="1560" t="s">
        <v>2634</v>
      </c>
    </row>
    <row r="2027" spans="1:2" ht="15" customHeight="1">
      <c r="A2027" s="1553" t="s">
        <v>2637</v>
      </c>
      <c r="B2027" s="1560" t="s">
        <v>2638</v>
      </c>
    </row>
    <row r="2028" spans="1:2" ht="15" customHeight="1">
      <c r="A2028" s="1553" t="s">
        <v>2641</v>
      </c>
      <c r="B2028" s="1560" t="s">
        <v>2642</v>
      </c>
    </row>
    <row r="2029" spans="1:2" ht="15" customHeight="1">
      <c r="A2029" s="1553" t="s">
        <v>7400</v>
      </c>
      <c r="B2029" s="1560" t="s">
        <v>2644</v>
      </c>
    </row>
    <row r="2030" spans="1:2" ht="15" customHeight="1">
      <c r="A2030" s="1553" t="s">
        <v>2648</v>
      </c>
      <c r="B2030" s="1560" t="s">
        <v>2649</v>
      </c>
    </row>
    <row r="2031" spans="1:2" ht="15" customHeight="1">
      <c r="A2031" s="1553" t="s">
        <v>2652</v>
      </c>
      <c r="B2031" s="1560" t="s">
        <v>2653</v>
      </c>
    </row>
    <row r="2032" spans="1:2" ht="15" customHeight="1">
      <c r="A2032" s="1553" t="s">
        <v>7401</v>
      </c>
      <c r="B2032" s="1560" t="s">
        <v>7402</v>
      </c>
    </row>
    <row r="2033" spans="1:2" ht="15" customHeight="1">
      <c r="A2033" s="1553" t="s">
        <v>7403</v>
      </c>
      <c r="B2033" s="1560" t="s">
        <v>7404</v>
      </c>
    </row>
    <row r="2034" spans="1:2" ht="15" customHeight="1">
      <c r="A2034" s="1553" t="s">
        <v>7405</v>
      </c>
      <c r="B2034" s="1560" t="s">
        <v>7406</v>
      </c>
    </row>
    <row r="2035" spans="1:2" ht="15" customHeight="1">
      <c r="A2035" s="1553" t="s">
        <v>7407</v>
      </c>
      <c r="B2035" s="1560" t="s">
        <v>7408</v>
      </c>
    </row>
    <row r="2036" spans="1:2" ht="15" customHeight="1">
      <c r="A2036" s="1553" t="s">
        <v>7409</v>
      </c>
      <c r="B2036" s="1560" t="s">
        <v>7410</v>
      </c>
    </row>
    <row r="2037" spans="1:2" ht="15" customHeight="1">
      <c r="A2037" s="1553" t="s">
        <v>7411</v>
      </c>
      <c r="B2037" s="1560" t="s">
        <v>7412</v>
      </c>
    </row>
    <row r="2038" spans="1:2" ht="15" customHeight="1">
      <c r="A2038" s="1553" t="s">
        <v>7413</v>
      </c>
      <c r="B2038" s="1560" t="s">
        <v>7414</v>
      </c>
    </row>
    <row r="2039" spans="1:2" ht="15" customHeight="1">
      <c r="A2039" s="1553" t="s">
        <v>7415</v>
      </c>
      <c r="B2039" s="1560" t="s">
        <v>7416</v>
      </c>
    </row>
    <row r="2040" spans="1:2" ht="15" customHeight="1">
      <c r="A2040" s="1553" t="s">
        <v>3122</v>
      </c>
      <c r="B2040" s="1560" t="s">
        <v>2713</v>
      </c>
    </row>
    <row r="2041" spans="1:2" ht="15" customHeight="1">
      <c r="A2041" s="1553" t="s">
        <v>7417</v>
      </c>
      <c r="B2041" s="1560" t="s">
        <v>7418</v>
      </c>
    </row>
    <row r="2042" spans="1:2" ht="15" customHeight="1">
      <c r="A2042" s="1553" t="s">
        <v>7802</v>
      </c>
      <c r="B2042" s="1560" t="s">
        <v>7803</v>
      </c>
    </row>
    <row r="2043" spans="1:2" ht="15" customHeight="1">
      <c r="A2043" s="1553" t="s">
        <v>2427</v>
      </c>
      <c r="B2043" s="1589" t="s">
        <v>2428</v>
      </c>
    </row>
    <row r="2044" spans="1:2" ht="15" customHeight="1">
      <c r="A2044" s="1553" t="s">
        <v>1577</v>
      </c>
      <c r="B2044" s="1590" t="s">
        <v>1578</v>
      </c>
    </row>
    <row r="2045" spans="1:2" ht="15" customHeight="1">
      <c r="A2045" s="1553" t="s">
        <v>2413</v>
      </c>
      <c r="B2045" s="1589" t="s">
        <v>2414</v>
      </c>
    </row>
    <row r="2046" spans="1:2" ht="15" customHeight="1">
      <c r="A2046" s="1553" t="s">
        <v>2415</v>
      </c>
      <c r="B2046" s="1589" t="s">
        <v>1580</v>
      </c>
    </row>
    <row r="2047" spans="1:2" ht="15" customHeight="1">
      <c r="A2047" s="1553" t="s">
        <v>1579</v>
      </c>
      <c r="B2047" s="1590" t="s">
        <v>1580</v>
      </c>
    </row>
    <row r="2048" spans="1:2" ht="15" customHeight="1">
      <c r="A2048" s="1553" t="s">
        <v>2416</v>
      </c>
      <c r="B2048" s="1589" t="s">
        <v>2417</v>
      </c>
    </row>
    <row r="2049" spans="1:2" ht="15" customHeight="1">
      <c r="A2049" s="1553" t="s">
        <v>2341</v>
      </c>
      <c r="B2049" s="1591" t="s">
        <v>2342</v>
      </c>
    </row>
    <row r="2050" spans="1:2" ht="15" customHeight="1">
      <c r="A2050" s="1553" t="s">
        <v>2343</v>
      </c>
      <c r="B2050" s="1592" t="s">
        <v>2344</v>
      </c>
    </row>
    <row r="2051" spans="1:2" ht="15" customHeight="1">
      <c r="A2051" s="1553" t="s">
        <v>2345</v>
      </c>
      <c r="B2051" s="1591" t="s">
        <v>2346</v>
      </c>
    </row>
    <row r="2052" spans="1:2" ht="15" customHeight="1">
      <c r="A2052" s="1553" t="s">
        <v>1620</v>
      </c>
      <c r="B2052" s="1593" t="s">
        <v>1621</v>
      </c>
    </row>
    <row r="2053" spans="1:2" ht="15" customHeight="1">
      <c r="A2053" s="1553" t="s">
        <v>1581</v>
      </c>
      <c r="B2053" s="1568" t="s">
        <v>1582</v>
      </c>
    </row>
    <row r="2054" spans="1:2" ht="15" customHeight="1">
      <c r="A2054" s="1553" t="s">
        <v>1622</v>
      </c>
      <c r="B2054" s="1594" t="s">
        <v>1623</v>
      </c>
    </row>
    <row r="2055" spans="1:2" ht="15" customHeight="1">
      <c r="A2055" s="1553" t="s">
        <v>1624</v>
      </c>
      <c r="B2055" s="1568" t="s">
        <v>1625</v>
      </c>
    </row>
    <row r="2056" spans="1:2" ht="15" customHeight="1">
      <c r="A2056" s="1553" t="s">
        <v>2347</v>
      </c>
      <c r="B2056" s="1591" t="s">
        <v>2348</v>
      </c>
    </row>
    <row r="2057" spans="1:2" ht="15" customHeight="1">
      <c r="A2057" s="1553" t="s">
        <v>1626</v>
      </c>
      <c r="B2057" s="1568" t="s">
        <v>1627</v>
      </c>
    </row>
    <row r="2058" spans="1:2" ht="15" customHeight="1">
      <c r="A2058" s="1553" t="s">
        <v>2349</v>
      </c>
      <c r="B2058" s="1591" t="s">
        <v>2350</v>
      </c>
    </row>
    <row r="2059" spans="1:2" ht="15" customHeight="1">
      <c r="A2059" s="1553" t="s">
        <v>2351</v>
      </c>
      <c r="B2059" s="1591" t="s">
        <v>2352</v>
      </c>
    </row>
    <row r="2060" spans="1:2" ht="15" customHeight="1">
      <c r="A2060" s="1553" t="s">
        <v>2353</v>
      </c>
      <c r="B2060" s="1591" t="s">
        <v>2354</v>
      </c>
    </row>
    <row r="2061" spans="1:2" ht="15" customHeight="1">
      <c r="A2061" s="1553" t="s">
        <v>2355</v>
      </c>
      <c r="B2061" s="1591" t="s">
        <v>2356</v>
      </c>
    </row>
    <row r="2062" spans="1:2" ht="15" customHeight="1">
      <c r="A2062" s="1553" t="s">
        <v>2357</v>
      </c>
      <c r="B2062" s="1571" t="s">
        <v>5684</v>
      </c>
    </row>
    <row r="2063" spans="1:2" ht="15" customHeight="1">
      <c r="A2063" s="1553" t="s">
        <v>1583</v>
      </c>
      <c r="B2063" s="1591" t="s">
        <v>2359</v>
      </c>
    </row>
    <row r="2064" spans="1:2" ht="15" customHeight="1">
      <c r="A2064" s="1553" t="s">
        <v>2360</v>
      </c>
      <c r="B2064" s="1591" t="s">
        <v>2361</v>
      </c>
    </row>
    <row r="2065" spans="1:2" ht="15" customHeight="1">
      <c r="A2065" s="1553" t="s">
        <v>2362</v>
      </c>
      <c r="B2065" s="1591" t="s">
        <v>2363</v>
      </c>
    </row>
    <row r="2066" spans="1:2" ht="15" customHeight="1">
      <c r="A2066" s="1553" t="s">
        <v>5685</v>
      </c>
      <c r="B2066" s="1591" t="s">
        <v>2365</v>
      </c>
    </row>
    <row r="2067" spans="1:2" ht="15" customHeight="1">
      <c r="A2067" s="1553" t="s">
        <v>2337</v>
      </c>
      <c r="B2067" s="1592" t="s">
        <v>2319</v>
      </c>
    </row>
    <row r="2068" spans="1:2" ht="15" customHeight="1">
      <c r="A2068" s="1553" t="s">
        <v>2246</v>
      </c>
      <c r="B2068" s="1595" t="s">
        <v>2247</v>
      </c>
    </row>
    <row r="2069" spans="1:2" ht="15" customHeight="1">
      <c r="A2069" s="1553" t="s">
        <v>1628</v>
      </c>
      <c r="B2069" s="1568" t="s">
        <v>1629</v>
      </c>
    </row>
    <row r="2070" spans="1:2" ht="15" customHeight="1">
      <c r="A2070" s="1553" t="s">
        <v>1630</v>
      </c>
      <c r="B2070" s="1568" t="s">
        <v>1631</v>
      </c>
    </row>
    <row r="2071" spans="1:2" ht="15" customHeight="1">
      <c r="A2071" s="1553" t="s">
        <v>1632</v>
      </c>
      <c r="B2071" s="1568" t="s">
        <v>1633</v>
      </c>
    </row>
    <row r="2072" spans="1:2" ht="15" customHeight="1">
      <c r="A2072" s="1553" t="s">
        <v>2248</v>
      </c>
      <c r="B2072" s="1568" t="s">
        <v>2249</v>
      </c>
    </row>
    <row r="2073" spans="1:2" ht="15" customHeight="1">
      <c r="A2073" s="1553" t="s">
        <v>1634</v>
      </c>
      <c r="B2073" s="1568" t="s">
        <v>1635</v>
      </c>
    </row>
    <row r="2074" spans="1:2" ht="15" customHeight="1">
      <c r="A2074" s="1553" t="s">
        <v>2250</v>
      </c>
      <c r="B2074" s="1595" t="s">
        <v>2251</v>
      </c>
    </row>
    <row r="2075" spans="1:2" ht="15" customHeight="1">
      <c r="A2075" s="1553" t="s">
        <v>7475</v>
      </c>
      <c r="B2075" s="1592" t="s">
        <v>7476</v>
      </c>
    </row>
    <row r="2076" spans="1:2" ht="15" customHeight="1">
      <c r="A2076" s="1553" t="s">
        <v>1636</v>
      </c>
      <c r="B2076" s="1568" t="s">
        <v>1637</v>
      </c>
    </row>
    <row r="2077" spans="1:2" ht="15" customHeight="1">
      <c r="A2077" s="1553" t="s">
        <v>2252</v>
      </c>
      <c r="B2077" s="1592" t="s">
        <v>2253</v>
      </c>
    </row>
    <row r="2078" spans="1:2" ht="15" customHeight="1">
      <c r="A2078" s="1553" t="s">
        <v>2254</v>
      </c>
      <c r="B2078" s="1567" t="s">
        <v>2255</v>
      </c>
    </row>
    <row r="2079" spans="1:2" ht="15" customHeight="1">
      <c r="A2079" s="1553" t="s">
        <v>1638</v>
      </c>
      <c r="B2079" s="1568" t="s">
        <v>1639</v>
      </c>
    </row>
    <row r="2080" spans="1:2" ht="15" customHeight="1">
      <c r="A2080" s="1553" t="s">
        <v>1640</v>
      </c>
      <c r="B2080" s="1568" t="s">
        <v>1641</v>
      </c>
    </row>
    <row r="2081" spans="1:2" ht="15" customHeight="1">
      <c r="A2081" s="1553" t="s">
        <v>1642</v>
      </c>
      <c r="B2081" s="1568" t="s">
        <v>1643</v>
      </c>
    </row>
    <row r="2082" spans="1:2" ht="15" customHeight="1">
      <c r="A2082" s="1553" t="s">
        <v>2256</v>
      </c>
      <c r="B2082" s="1567" t="s">
        <v>2257</v>
      </c>
    </row>
    <row r="2083" spans="1:2" ht="15" customHeight="1">
      <c r="A2083" s="1553" t="s">
        <v>1644</v>
      </c>
      <c r="B2083" s="1568" t="s">
        <v>1645</v>
      </c>
    </row>
    <row r="2084" spans="1:2" ht="15" customHeight="1">
      <c r="A2084" s="1553" t="s">
        <v>7477</v>
      </c>
      <c r="B2084" s="1592" t="s">
        <v>7478</v>
      </c>
    </row>
    <row r="2085" spans="1:2" ht="15" customHeight="1">
      <c r="A2085" s="1553" t="s">
        <v>2258</v>
      </c>
      <c r="B2085" s="1595" t="s">
        <v>2259</v>
      </c>
    </row>
    <row r="2086" spans="1:2" ht="15" customHeight="1">
      <c r="A2086" s="1553" t="s">
        <v>2394</v>
      </c>
      <c r="B2086" s="1596" t="s">
        <v>2395</v>
      </c>
    </row>
    <row r="2087" spans="1:2" ht="15" customHeight="1">
      <c r="A2087" s="1553" t="s">
        <v>2260</v>
      </c>
      <c r="B2087" s="1568" t="s">
        <v>2261</v>
      </c>
    </row>
    <row r="2088" spans="1:2" ht="15" customHeight="1">
      <c r="A2088" s="1553" t="s">
        <v>2336</v>
      </c>
      <c r="B2088" s="1592" t="s">
        <v>2262</v>
      </c>
    </row>
    <row r="2089" spans="1:2" ht="15" customHeight="1">
      <c r="A2089" s="1553" t="s">
        <v>2263</v>
      </c>
      <c r="B2089" s="1568" t="s">
        <v>2264</v>
      </c>
    </row>
    <row r="2090" spans="1:2" ht="15" customHeight="1">
      <c r="A2090" s="1553" t="s">
        <v>2265</v>
      </c>
      <c r="B2090" s="1568" t="s">
        <v>2266</v>
      </c>
    </row>
    <row r="2091" spans="1:2" ht="15" customHeight="1">
      <c r="A2091" s="1553" t="s">
        <v>1646</v>
      </c>
      <c r="B2091" s="1568" t="s">
        <v>1647</v>
      </c>
    </row>
    <row r="2092" spans="1:2" ht="15" customHeight="1">
      <c r="A2092" s="1553" t="s">
        <v>1648</v>
      </c>
      <c r="B2092" s="1568" t="s">
        <v>1649</v>
      </c>
    </row>
    <row r="2093" spans="1:2" ht="15" customHeight="1">
      <c r="A2093" s="1553" t="s">
        <v>1650</v>
      </c>
      <c r="B2093" s="1568" t="s">
        <v>1651</v>
      </c>
    </row>
    <row r="2094" spans="1:2" ht="15" customHeight="1">
      <c r="A2094" s="1553" t="s">
        <v>1652</v>
      </c>
      <c r="B2094" s="1568" t="s">
        <v>1653</v>
      </c>
    </row>
    <row r="2095" spans="1:2" ht="15" customHeight="1">
      <c r="A2095" s="1553" t="s">
        <v>7813</v>
      </c>
      <c r="B2095" s="1592" t="s">
        <v>7814</v>
      </c>
    </row>
    <row r="2096" spans="1:2" ht="15" customHeight="1">
      <c r="A2096" s="1553" t="s">
        <v>7479</v>
      </c>
      <c r="B2096" s="1592" t="s">
        <v>7480</v>
      </c>
    </row>
    <row r="2097" spans="1:2" ht="15" customHeight="1">
      <c r="A2097" s="1553" t="s">
        <v>1654</v>
      </c>
      <c r="B2097" s="1568" t="s">
        <v>2386</v>
      </c>
    </row>
    <row r="2098" spans="1:2" ht="15" customHeight="1">
      <c r="A2098" s="1553" t="s">
        <v>1655</v>
      </c>
      <c r="B2098" s="1568" t="s">
        <v>1656</v>
      </c>
    </row>
    <row r="2099" spans="1:2" ht="15" customHeight="1">
      <c r="A2099" s="1553" t="s">
        <v>2374</v>
      </c>
      <c r="B2099" s="1597" t="s">
        <v>2375</v>
      </c>
    </row>
    <row r="2100" spans="1:2" ht="15" customHeight="1">
      <c r="A2100" s="1553" t="s">
        <v>1657</v>
      </c>
      <c r="B2100" s="1568" t="s">
        <v>1658</v>
      </c>
    </row>
    <row r="2101" spans="1:2" ht="15" customHeight="1">
      <c r="A2101" s="1553" t="s">
        <v>1659</v>
      </c>
      <c r="B2101" s="1568" t="s">
        <v>1660</v>
      </c>
    </row>
    <row r="2102" spans="1:2" ht="15" customHeight="1">
      <c r="A2102" s="1553" t="s">
        <v>1661</v>
      </c>
      <c r="B2102" s="1568" t="s">
        <v>1662</v>
      </c>
    </row>
    <row r="2103" spans="1:2" ht="15" customHeight="1">
      <c r="A2103" s="1553" t="s">
        <v>1663</v>
      </c>
      <c r="B2103" s="1568" t="s">
        <v>1664</v>
      </c>
    </row>
    <row r="2104" spans="1:2" ht="15" customHeight="1">
      <c r="A2104" s="1553" t="s">
        <v>1665</v>
      </c>
      <c r="B2104" s="1591" t="s">
        <v>1666</v>
      </c>
    </row>
    <row r="2105" spans="1:2" ht="15" customHeight="1">
      <c r="A2105" s="1553" t="s">
        <v>1667</v>
      </c>
      <c r="B2105" s="1568" t="s">
        <v>1668</v>
      </c>
    </row>
    <row r="2106" spans="1:2" ht="15" customHeight="1">
      <c r="A2106" s="1553" t="s">
        <v>1669</v>
      </c>
      <c r="B2106" s="1568" t="s">
        <v>1670</v>
      </c>
    </row>
    <row r="2107" spans="1:2" ht="15" customHeight="1">
      <c r="A2107" s="1553" t="s">
        <v>1671</v>
      </c>
      <c r="B2107" s="1568" t="s">
        <v>1672</v>
      </c>
    </row>
    <row r="2108" spans="1:2" ht="15" customHeight="1">
      <c r="A2108" s="1553" t="s">
        <v>1673</v>
      </c>
      <c r="B2108" s="1568" t="s">
        <v>1674</v>
      </c>
    </row>
    <row r="2109" spans="1:2" ht="15" customHeight="1">
      <c r="A2109" s="1553" t="s">
        <v>2267</v>
      </c>
      <c r="B2109" s="1568" t="s">
        <v>2268</v>
      </c>
    </row>
    <row r="2110" spans="1:2" ht="15" customHeight="1">
      <c r="A2110" s="1553" t="s">
        <v>2269</v>
      </c>
      <c r="B2110" s="1589" t="s">
        <v>2270</v>
      </c>
    </row>
    <row r="2111" spans="1:2" ht="15" customHeight="1">
      <c r="A2111" s="1553" t="s">
        <v>1675</v>
      </c>
      <c r="B2111" s="1568" t="s">
        <v>1676</v>
      </c>
    </row>
    <row r="2112" spans="1:2" ht="15" customHeight="1">
      <c r="A2112" s="1553" t="s">
        <v>2271</v>
      </c>
      <c r="B2112" s="1568" t="s">
        <v>2272</v>
      </c>
    </row>
    <row r="2113" spans="1:2" ht="15" customHeight="1">
      <c r="A2113" s="1553" t="s">
        <v>1677</v>
      </c>
      <c r="B2113" s="1568" t="s">
        <v>1678</v>
      </c>
    </row>
    <row r="2114" spans="1:2" ht="15" customHeight="1">
      <c r="A2114" s="1553" t="s">
        <v>2273</v>
      </c>
      <c r="B2114" s="1568" t="s">
        <v>2274</v>
      </c>
    </row>
    <row r="2115" spans="1:2" ht="15" customHeight="1">
      <c r="A2115" s="1553" t="s">
        <v>2275</v>
      </c>
      <c r="B2115" s="1568" t="s">
        <v>2276</v>
      </c>
    </row>
    <row r="2116" spans="1:2" ht="15" customHeight="1">
      <c r="A2116" s="1553" t="s">
        <v>2277</v>
      </c>
      <c r="B2116" s="1568" t="s">
        <v>2278</v>
      </c>
    </row>
    <row r="2117" spans="1:2" ht="15" customHeight="1">
      <c r="A2117" s="1553" t="s">
        <v>2279</v>
      </c>
      <c r="B2117" s="1568" t="s">
        <v>2280</v>
      </c>
    </row>
    <row r="2118" spans="1:2" ht="15" customHeight="1">
      <c r="A2118" s="1553" t="s">
        <v>7481</v>
      </c>
      <c r="B2118" s="1568" t="s">
        <v>7482</v>
      </c>
    </row>
    <row r="2119" spans="1:2" ht="15" customHeight="1">
      <c r="A2119" s="1553" t="s">
        <v>1679</v>
      </c>
      <c r="B2119" s="1598" t="s">
        <v>1680</v>
      </c>
    </row>
    <row r="2120" spans="1:2" ht="15" customHeight="1">
      <c r="A2120" s="1553" t="s">
        <v>2281</v>
      </c>
      <c r="B2120" s="1568" t="s">
        <v>2282</v>
      </c>
    </row>
    <row r="2121" spans="1:2" ht="15" customHeight="1">
      <c r="A2121" s="1553" t="s">
        <v>1681</v>
      </c>
      <c r="B2121" s="1568" t="s">
        <v>1682</v>
      </c>
    </row>
    <row r="2122" spans="1:2" ht="15" customHeight="1">
      <c r="A2122" s="1553" t="s">
        <v>1683</v>
      </c>
      <c r="B2122" s="1568" t="s">
        <v>1684</v>
      </c>
    </row>
    <row r="2123" spans="1:2" ht="15" customHeight="1">
      <c r="A2123" s="1553" t="s">
        <v>1685</v>
      </c>
      <c r="B2123" s="1568" t="s">
        <v>1686</v>
      </c>
    </row>
    <row r="2124" spans="1:2" ht="15" customHeight="1">
      <c r="A2124" s="1553" t="s">
        <v>1687</v>
      </c>
      <c r="B2124" s="1568" t="s">
        <v>1688</v>
      </c>
    </row>
    <row r="2125" spans="1:2" ht="15" customHeight="1">
      <c r="A2125" s="1553" t="s">
        <v>1689</v>
      </c>
      <c r="B2125" s="1593" t="s">
        <v>1690</v>
      </c>
    </row>
    <row r="2126" spans="1:2" ht="15" customHeight="1">
      <c r="A2126" s="1553" t="s">
        <v>1691</v>
      </c>
      <c r="B2126" s="1568" t="s">
        <v>1692</v>
      </c>
    </row>
    <row r="2127" spans="1:2" ht="15" customHeight="1">
      <c r="A2127" s="1553" t="s">
        <v>2283</v>
      </c>
      <c r="B2127" s="1568" t="s">
        <v>2284</v>
      </c>
    </row>
    <row r="2128" spans="1:2" ht="15" customHeight="1">
      <c r="A2128" s="1553" t="s">
        <v>1693</v>
      </c>
      <c r="B2128" s="1568" t="s">
        <v>1694</v>
      </c>
    </row>
    <row r="2129" spans="1:2" ht="15" customHeight="1">
      <c r="A2129" s="1553" t="s">
        <v>1695</v>
      </c>
      <c r="B2129" s="1568" t="s">
        <v>1696</v>
      </c>
    </row>
    <row r="2130" spans="1:2" ht="15" customHeight="1">
      <c r="A2130" s="1553" t="s">
        <v>1697</v>
      </c>
      <c r="B2130" s="1568" t="s">
        <v>1698</v>
      </c>
    </row>
    <row r="2131" spans="1:2" ht="15" customHeight="1">
      <c r="A2131" s="1553" t="s">
        <v>7483</v>
      </c>
      <c r="B2131" s="1592" t="s">
        <v>7484</v>
      </c>
    </row>
    <row r="2132" spans="1:2" ht="15" customHeight="1">
      <c r="A2132" s="1553" t="s">
        <v>2285</v>
      </c>
      <c r="B2132" s="1592" t="s">
        <v>2286</v>
      </c>
    </row>
    <row r="2133" spans="1:2" ht="15" customHeight="1">
      <c r="A2133" s="1553" t="s">
        <v>2287</v>
      </c>
      <c r="B2133" s="1568" t="s">
        <v>2288</v>
      </c>
    </row>
    <row r="2134" spans="1:2" ht="15" customHeight="1">
      <c r="A2134" s="1553" t="s">
        <v>7485</v>
      </c>
      <c r="B2134" s="1592" t="s">
        <v>7486</v>
      </c>
    </row>
    <row r="2135" spans="1:2" ht="15" customHeight="1">
      <c r="A2135" s="1553" t="s">
        <v>7487</v>
      </c>
      <c r="B2135" s="1592" t="s">
        <v>7488</v>
      </c>
    </row>
    <row r="2136" spans="1:2" ht="15" customHeight="1">
      <c r="A2136" s="1553" t="s">
        <v>2289</v>
      </c>
      <c r="B2136" s="1568" t="s">
        <v>2290</v>
      </c>
    </row>
    <row r="2137" spans="1:2" ht="15" customHeight="1">
      <c r="A2137" s="1553" t="s">
        <v>2291</v>
      </c>
      <c r="B2137" s="1568" t="s">
        <v>2292</v>
      </c>
    </row>
    <row r="2138" spans="1:2" ht="15" customHeight="1">
      <c r="A2138" s="1553" t="s">
        <v>1699</v>
      </c>
      <c r="B2138" s="1568" t="s">
        <v>1700</v>
      </c>
    </row>
    <row r="2139" spans="1:2" ht="15" customHeight="1">
      <c r="A2139" s="1553" t="s">
        <v>2293</v>
      </c>
      <c r="B2139" s="1566" t="s">
        <v>6540</v>
      </c>
    </row>
    <row r="2140" spans="1:2" ht="15" customHeight="1">
      <c r="A2140" s="1553" t="s">
        <v>2295</v>
      </c>
      <c r="B2140" s="1568" t="s">
        <v>2296</v>
      </c>
    </row>
    <row r="2141" spans="1:2" ht="15" customHeight="1">
      <c r="A2141" s="1553" t="s">
        <v>2297</v>
      </c>
      <c r="B2141" s="1568" t="s">
        <v>2298</v>
      </c>
    </row>
    <row r="2142" spans="1:2" ht="15" customHeight="1">
      <c r="A2142" s="1553" t="s">
        <v>1701</v>
      </c>
      <c r="B2142" s="1568" t="s">
        <v>1702</v>
      </c>
    </row>
    <row r="2143" spans="1:2" ht="15" customHeight="1">
      <c r="A2143" s="1553" t="s">
        <v>2299</v>
      </c>
      <c r="B2143" s="1595" t="s">
        <v>2300</v>
      </c>
    </row>
    <row r="2144" spans="1:2" ht="15" customHeight="1">
      <c r="A2144" s="1553" t="s">
        <v>2301</v>
      </c>
      <c r="B2144" s="1568" t="s">
        <v>2302</v>
      </c>
    </row>
    <row r="2145" spans="1:2" ht="15" customHeight="1">
      <c r="A2145" s="1553" t="s">
        <v>1703</v>
      </c>
      <c r="B2145" s="1568" t="s">
        <v>1704</v>
      </c>
    </row>
    <row r="2146" spans="1:2" ht="15" customHeight="1">
      <c r="A2146" s="1553" t="s">
        <v>2303</v>
      </c>
      <c r="B2146" s="1567" t="s">
        <v>2304</v>
      </c>
    </row>
    <row r="2147" spans="1:2" ht="15" customHeight="1">
      <c r="A2147" s="1553" t="s">
        <v>2305</v>
      </c>
      <c r="B2147" s="1568" t="s">
        <v>2306</v>
      </c>
    </row>
    <row r="2148" spans="1:2" ht="15" customHeight="1">
      <c r="A2148" s="1553" t="s">
        <v>2307</v>
      </c>
      <c r="B2148" s="1562" t="s">
        <v>6541</v>
      </c>
    </row>
    <row r="2149" spans="1:2" ht="15" customHeight="1">
      <c r="A2149" s="1553" t="s">
        <v>2309</v>
      </c>
      <c r="B2149" s="1568" t="s">
        <v>2310</v>
      </c>
    </row>
    <row r="2150" spans="1:2" ht="15" customHeight="1">
      <c r="A2150" s="1553" t="s">
        <v>1705</v>
      </c>
      <c r="B2150" s="1568" t="s">
        <v>1706</v>
      </c>
    </row>
    <row r="2151" spans="1:2" ht="15" customHeight="1">
      <c r="A2151" s="1553" t="s">
        <v>2311</v>
      </c>
      <c r="B2151" s="1568" t="s">
        <v>2312</v>
      </c>
    </row>
    <row r="2152" spans="1:2" ht="15" customHeight="1">
      <c r="A2152" s="1553" t="s">
        <v>2313</v>
      </c>
      <c r="B2152" s="1568" t="s">
        <v>2314</v>
      </c>
    </row>
    <row r="2153" spans="1:2" ht="15" customHeight="1">
      <c r="A2153" s="1553" t="s">
        <v>2315</v>
      </c>
      <c r="B2153" s="1568" t="s">
        <v>2316</v>
      </c>
    </row>
    <row r="2154" spans="1:2" ht="15" customHeight="1">
      <c r="A2154" s="1553" t="s">
        <v>1707</v>
      </c>
      <c r="B2154" s="1568" t="s">
        <v>1708</v>
      </c>
    </row>
    <row r="2155" spans="1:2" ht="15" customHeight="1">
      <c r="A2155" s="1553" t="s">
        <v>1709</v>
      </c>
      <c r="B2155" s="1568" t="s">
        <v>1710</v>
      </c>
    </row>
    <row r="2156" spans="1:2" ht="15" customHeight="1">
      <c r="A2156" s="1553" t="s">
        <v>2317</v>
      </c>
      <c r="B2156" s="1568" t="s">
        <v>2318</v>
      </c>
    </row>
    <row r="2157" spans="1:2" ht="15" customHeight="1">
      <c r="A2157" s="1553" t="s">
        <v>7493</v>
      </c>
      <c r="B2157" s="1599" t="s">
        <v>7494</v>
      </c>
    </row>
    <row r="2158" spans="1:2" ht="15" customHeight="1">
      <c r="A2158" s="1553" t="s">
        <v>7495</v>
      </c>
      <c r="B2158" s="1599" t="s">
        <v>7496</v>
      </c>
    </row>
    <row r="2159" spans="1:2" ht="15" customHeight="1">
      <c r="A2159" s="1553" t="s">
        <v>7497</v>
      </c>
      <c r="B2159" s="1599" t="s">
        <v>7498</v>
      </c>
    </row>
    <row r="2160" spans="1:2" ht="15" customHeight="1">
      <c r="A2160" s="1553" t="s">
        <v>7499</v>
      </c>
      <c r="B2160" s="1599" t="s">
        <v>7500</v>
      </c>
    </row>
    <row r="2161" spans="1:2" ht="15" customHeight="1">
      <c r="A2161" s="1553" t="s">
        <v>2320</v>
      </c>
      <c r="B2161" s="1568" t="s">
        <v>2321</v>
      </c>
    </row>
    <row r="2162" spans="1:2" ht="15" customHeight="1">
      <c r="A2162" s="1553" t="s">
        <v>1711</v>
      </c>
      <c r="B2162" s="1568" t="s">
        <v>1712</v>
      </c>
    </row>
    <row r="2163" spans="1:2" ht="15" customHeight="1">
      <c r="A2163" s="1553" t="s">
        <v>2366</v>
      </c>
      <c r="B2163" s="1591" t="s">
        <v>2367</v>
      </c>
    </row>
    <row r="2164" spans="1:2" ht="15" customHeight="1">
      <c r="A2164" s="1553" t="s">
        <v>1713</v>
      </c>
      <c r="B2164" s="1595" t="s">
        <v>1714</v>
      </c>
    </row>
    <row r="2165" spans="1:2" ht="15" customHeight="1">
      <c r="A2165" s="1553" t="s">
        <v>2368</v>
      </c>
      <c r="B2165" s="1591" t="s">
        <v>2369</v>
      </c>
    </row>
    <row r="2166" spans="1:2" ht="15" customHeight="1">
      <c r="A2166" s="1553" t="s">
        <v>1715</v>
      </c>
      <c r="B2166" s="1568" t="s">
        <v>1716</v>
      </c>
    </row>
    <row r="2167" spans="1:2" ht="15" customHeight="1">
      <c r="A2167" s="1553" t="s">
        <v>1773</v>
      </c>
      <c r="B2167" s="1568" t="s">
        <v>1774</v>
      </c>
    </row>
    <row r="2168" spans="1:2" ht="15" customHeight="1">
      <c r="A2168" s="1553" t="s">
        <v>1775</v>
      </c>
      <c r="B2168" s="1568" t="s">
        <v>1776</v>
      </c>
    </row>
    <row r="2169" spans="1:2" ht="15" customHeight="1">
      <c r="A2169" s="1553" t="s">
        <v>1717</v>
      </c>
      <c r="B2169" s="1568" t="s">
        <v>1718</v>
      </c>
    </row>
    <row r="2170" spans="1:2" ht="15" customHeight="1">
      <c r="A2170" s="1553" t="s">
        <v>1719</v>
      </c>
      <c r="B2170" s="1600" t="s">
        <v>1720</v>
      </c>
    </row>
    <row r="2171" spans="1:2" ht="15" customHeight="1">
      <c r="A2171" s="1553" t="s">
        <v>1721</v>
      </c>
      <c r="B2171" s="1568" t="s">
        <v>1722</v>
      </c>
    </row>
    <row r="2172" spans="1:2" ht="15" customHeight="1">
      <c r="A2172" s="1553" t="s">
        <v>1777</v>
      </c>
      <c r="B2172" s="1568" t="s">
        <v>1778</v>
      </c>
    </row>
    <row r="2173" spans="1:2" ht="15" customHeight="1">
      <c r="A2173" s="1553" t="s">
        <v>1723</v>
      </c>
      <c r="B2173" s="1568" t="s">
        <v>1724</v>
      </c>
    </row>
    <row r="2174" spans="1:2" ht="15" customHeight="1">
      <c r="A2174" s="1553" t="s">
        <v>1725</v>
      </c>
      <c r="B2174" s="1568" t="s">
        <v>1726</v>
      </c>
    </row>
    <row r="2175" spans="1:2" ht="15" customHeight="1">
      <c r="A2175" s="1553" t="s">
        <v>1727</v>
      </c>
      <c r="B2175" s="1568" t="s">
        <v>1728</v>
      </c>
    </row>
    <row r="2176" spans="1:2" ht="15" customHeight="1">
      <c r="A2176" s="1553" t="s">
        <v>1729</v>
      </c>
      <c r="B2176" s="1568" t="s">
        <v>1730</v>
      </c>
    </row>
    <row r="2177" spans="1:2" ht="15" customHeight="1">
      <c r="A2177" s="1553" t="s">
        <v>1731</v>
      </c>
      <c r="B2177" s="1568" t="s">
        <v>1732</v>
      </c>
    </row>
    <row r="2178" spans="1:2" ht="15" customHeight="1">
      <c r="A2178" s="1553" t="s">
        <v>1733</v>
      </c>
      <c r="B2178" s="1568" t="s">
        <v>1734</v>
      </c>
    </row>
    <row r="2179" spans="1:2" ht="15" customHeight="1">
      <c r="A2179" s="1553" t="s">
        <v>1735</v>
      </c>
      <c r="B2179" s="1568" t="s">
        <v>1736</v>
      </c>
    </row>
    <row r="2180" spans="1:2" ht="15" customHeight="1">
      <c r="A2180" s="1553" t="s">
        <v>1737</v>
      </c>
      <c r="B2180" s="1568" t="s">
        <v>1738</v>
      </c>
    </row>
    <row r="2181" spans="1:2" ht="15" customHeight="1">
      <c r="A2181" s="1553" t="s">
        <v>1739</v>
      </c>
      <c r="B2181" s="1568" t="s">
        <v>1740</v>
      </c>
    </row>
    <row r="2182" spans="1:2" ht="15" customHeight="1">
      <c r="A2182" s="1553" t="s">
        <v>5573</v>
      </c>
      <c r="B2182" s="1560" t="s">
        <v>5574</v>
      </c>
    </row>
    <row r="2183" spans="1:2" ht="15" customHeight="1">
      <c r="A2183" s="1553" t="s">
        <v>6685</v>
      </c>
      <c r="B2183" s="1564" t="s">
        <v>6686</v>
      </c>
    </row>
    <row r="2184" spans="1:2" ht="15" customHeight="1">
      <c r="A2184" s="1553" t="s">
        <v>1741</v>
      </c>
      <c r="B2184" s="1568" t="s">
        <v>1742</v>
      </c>
    </row>
    <row r="2185" spans="1:2" ht="15" customHeight="1">
      <c r="A2185" s="1553" t="s">
        <v>1743</v>
      </c>
      <c r="B2185" s="1568" t="s">
        <v>1744</v>
      </c>
    </row>
    <row r="2186" spans="1:2" ht="15" customHeight="1">
      <c r="A2186" s="1553" t="s">
        <v>1745</v>
      </c>
      <c r="B2186" s="1568" t="s">
        <v>1746</v>
      </c>
    </row>
    <row r="2187" spans="1:2" ht="15" customHeight="1">
      <c r="A2187" s="1553" t="s">
        <v>1747</v>
      </c>
      <c r="B2187" s="1568" t="s">
        <v>1748</v>
      </c>
    </row>
    <row r="2188" spans="1:2" ht="15" customHeight="1">
      <c r="A2188" s="1553" t="s">
        <v>1749</v>
      </c>
      <c r="B2188" s="1568" t="s">
        <v>1750</v>
      </c>
    </row>
    <row r="2189" spans="1:2" ht="15" customHeight="1">
      <c r="A2189" s="1553" t="s">
        <v>2376</v>
      </c>
      <c r="B2189" s="1601" t="s">
        <v>2377</v>
      </c>
    </row>
    <row r="2190" spans="1:2" ht="15" customHeight="1">
      <c r="A2190" s="1553" t="s">
        <v>1751</v>
      </c>
      <c r="B2190" s="1568" t="s">
        <v>1752</v>
      </c>
    </row>
    <row r="2191" spans="1:2" ht="15" customHeight="1">
      <c r="A2191" s="1553" t="s">
        <v>1753</v>
      </c>
      <c r="B2191" s="1568" t="s">
        <v>1754</v>
      </c>
    </row>
    <row r="2192" spans="1:2" ht="15" customHeight="1">
      <c r="A2192" s="1553" t="s">
        <v>1755</v>
      </c>
      <c r="B2192" s="1568" t="s">
        <v>1756</v>
      </c>
    </row>
    <row r="2193" spans="1:2" ht="15" customHeight="1">
      <c r="A2193" s="1553" t="s">
        <v>1584</v>
      </c>
      <c r="B2193" s="1567" t="s">
        <v>1585</v>
      </c>
    </row>
    <row r="2194" spans="1:2" ht="15" customHeight="1">
      <c r="A2194" s="1553" t="s">
        <v>1757</v>
      </c>
      <c r="B2194" s="1568" t="s">
        <v>1758</v>
      </c>
    </row>
    <row r="2195" spans="1:2" ht="15" customHeight="1">
      <c r="A2195" s="1553" t="s">
        <v>2322</v>
      </c>
      <c r="B2195" s="1595" t="s">
        <v>2323</v>
      </c>
    </row>
    <row r="2196" spans="1:2" ht="15" customHeight="1">
      <c r="A2196" s="1553" t="s">
        <v>1759</v>
      </c>
      <c r="B2196" s="1568" t="s">
        <v>1760</v>
      </c>
    </row>
    <row r="2197" spans="1:2" ht="15" customHeight="1">
      <c r="A2197" s="1553" t="s">
        <v>1761</v>
      </c>
      <c r="B2197" s="1568" t="s">
        <v>1762</v>
      </c>
    </row>
    <row r="2198" spans="1:2" ht="15" customHeight="1">
      <c r="A2198" s="1553" t="s">
        <v>1763</v>
      </c>
      <c r="B2198" s="1568" t="s">
        <v>1764</v>
      </c>
    </row>
    <row r="2199" spans="1:2" ht="15" customHeight="1">
      <c r="A2199" s="1553" t="s">
        <v>1913</v>
      </c>
      <c r="B2199" s="1602" t="s">
        <v>1914</v>
      </c>
    </row>
    <row r="2200" spans="1:2" ht="15" customHeight="1">
      <c r="A2200" s="1553" t="s">
        <v>1765</v>
      </c>
      <c r="B2200" s="1568" t="s">
        <v>1766</v>
      </c>
    </row>
    <row r="2201" spans="1:2" ht="15" customHeight="1">
      <c r="A2201" s="1553" t="s">
        <v>1575</v>
      </c>
      <c r="B2201" s="1568" t="s">
        <v>1576</v>
      </c>
    </row>
    <row r="2202" spans="1:2" ht="15" customHeight="1">
      <c r="A2202" s="1553" t="s">
        <v>1767</v>
      </c>
      <c r="B2202" s="1568" t="s">
        <v>1768</v>
      </c>
    </row>
    <row r="2203" spans="1:2" ht="15" customHeight="1">
      <c r="A2203" s="1553" t="s">
        <v>1769</v>
      </c>
      <c r="B2203" s="1568" t="s">
        <v>1770</v>
      </c>
    </row>
    <row r="2204" spans="1:2" ht="15" customHeight="1">
      <c r="A2204" s="1553" t="s">
        <v>1586</v>
      </c>
      <c r="B2204" s="1568" t="s">
        <v>1587</v>
      </c>
    </row>
    <row r="2205" spans="1:2" ht="15" customHeight="1">
      <c r="A2205" s="1553" t="s">
        <v>2370</v>
      </c>
      <c r="B2205" s="1591" t="s">
        <v>2371</v>
      </c>
    </row>
    <row r="2206" spans="1:2" ht="15" customHeight="1">
      <c r="A2206" s="1553" t="s">
        <v>1588</v>
      </c>
      <c r="B2206" s="1568" t="s">
        <v>1589</v>
      </c>
    </row>
    <row r="2207" spans="1:2" ht="15" customHeight="1">
      <c r="A2207" s="1553" t="s">
        <v>1590</v>
      </c>
      <c r="B2207" s="1568" t="s">
        <v>1591</v>
      </c>
    </row>
    <row r="2208" spans="1:2" ht="15" customHeight="1">
      <c r="A2208" s="1553" t="s">
        <v>1592</v>
      </c>
      <c r="B2208" s="1590" t="s">
        <v>1593</v>
      </c>
    </row>
    <row r="2209" spans="1:2" ht="15" customHeight="1">
      <c r="A2209" s="1553" t="s">
        <v>1594</v>
      </c>
      <c r="B2209" s="1590" t="s">
        <v>1595</v>
      </c>
    </row>
    <row r="2210" spans="1:2" ht="15" customHeight="1">
      <c r="A2210" s="1553" t="s">
        <v>1596</v>
      </c>
      <c r="B2210" s="1590" t="s">
        <v>1597</v>
      </c>
    </row>
    <row r="2211" spans="1:2" ht="15" customHeight="1">
      <c r="A2211" s="1553" t="s">
        <v>1598</v>
      </c>
      <c r="B2211" s="1590" t="s">
        <v>1599</v>
      </c>
    </row>
    <row r="2212" spans="1:2" ht="15" customHeight="1">
      <c r="A2212" s="1553" t="s">
        <v>1600</v>
      </c>
      <c r="B2212" s="1568" t="s">
        <v>1601</v>
      </c>
    </row>
    <row r="2213" spans="1:2" ht="15" customHeight="1">
      <c r="A2213" s="1553" t="s">
        <v>1602</v>
      </c>
      <c r="B2213" s="1567" t="s">
        <v>1603</v>
      </c>
    </row>
    <row r="2214" spans="1:2" ht="15" customHeight="1">
      <c r="A2214" s="1553" t="s">
        <v>1604</v>
      </c>
      <c r="B2214" s="1567" t="s">
        <v>1605</v>
      </c>
    </row>
    <row r="2215" spans="1:2" ht="15" customHeight="1">
      <c r="A2215" s="1553" t="s">
        <v>1606</v>
      </c>
      <c r="B2215" s="1567" t="s">
        <v>1607</v>
      </c>
    </row>
    <row r="2216" spans="1:2" ht="15" customHeight="1">
      <c r="A2216" s="1553" t="s">
        <v>2421</v>
      </c>
      <c r="B2216" s="1589" t="s">
        <v>2422</v>
      </c>
    </row>
    <row r="2217" spans="1:2" ht="15" customHeight="1">
      <c r="A2217" s="1553" t="s">
        <v>2423</v>
      </c>
      <c r="B2217" s="1589" t="s">
        <v>2424</v>
      </c>
    </row>
    <row r="2218" spans="1:2" ht="15" customHeight="1">
      <c r="A2218" s="1553" t="s">
        <v>2425</v>
      </c>
      <c r="B2218" s="1589" t="s">
        <v>2426</v>
      </c>
    </row>
    <row r="2219" spans="1:2" ht="15" customHeight="1">
      <c r="A2219" s="1553" t="s">
        <v>2429</v>
      </c>
      <c r="B2219" s="1589" t="s">
        <v>2430</v>
      </c>
    </row>
    <row r="2220" spans="1:2" ht="15" customHeight="1">
      <c r="A2220" s="1553" t="s">
        <v>2431</v>
      </c>
      <c r="B2220" s="1589" t="s">
        <v>2432</v>
      </c>
    </row>
    <row r="2221" spans="1:2" ht="15" customHeight="1">
      <c r="A2221" s="1553" t="s">
        <v>2433</v>
      </c>
      <c r="B2221" s="1589" t="s">
        <v>2434</v>
      </c>
    </row>
    <row r="2222" spans="1:2" ht="15" customHeight="1">
      <c r="A2222" s="1553" t="s">
        <v>2435</v>
      </c>
      <c r="B2222" s="1589" t="s">
        <v>2436</v>
      </c>
    </row>
    <row r="2223" spans="1:2" ht="15" customHeight="1">
      <c r="A2223" s="1553" t="s">
        <v>2550</v>
      </c>
      <c r="B2223" s="1573" t="s">
        <v>2569</v>
      </c>
    </row>
    <row r="2224" spans="1:2" ht="15" customHeight="1">
      <c r="A2224" s="1553" t="s">
        <v>2411</v>
      </c>
      <c r="B2224" s="1589" t="s">
        <v>2412</v>
      </c>
    </row>
    <row r="2225" spans="1:2" ht="15" customHeight="1">
      <c r="A2225" s="1553" t="s">
        <v>2548</v>
      </c>
      <c r="B2225" s="1573" t="s">
        <v>2567</v>
      </c>
    </row>
    <row r="2226" spans="1:2" ht="15" customHeight="1">
      <c r="A2226" s="1553" t="s">
        <v>2551</v>
      </c>
      <c r="B2226" s="1573" t="s">
        <v>2583</v>
      </c>
    </row>
    <row r="2227" spans="1:2" ht="15" customHeight="1">
      <c r="A2227" s="1553" t="s">
        <v>2549</v>
      </c>
      <c r="B2227" s="1573" t="s">
        <v>2568</v>
      </c>
    </row>
    <row r="2228" spans="1:2" ht="15" customHeight="1">
      <c r="A2228" s="1553" t="s">
        <v>7823</v>
      </c>
      <c r="B2228" s="1573" t="s">
        <v>7824</v>
      </c>
    </row>
    <row r="2229" spans="1:2" ht="15" customHeight="1">
      <c r="A2229" s="1553" t="s">
        <v>2552</v>
      </c>
      <c r="B2229" s="1573" t="s">
        <v>2584</v>
      </c>
    </row>
    <row r="2230" spans="1:2" ht="15" customHeight="1">
      <c r="A2230" s="1553" t="s">
        <v>2553</v>
      </c>
      <c r="B2230" s="1573" t="s">
        <v>2570</v>
      </c>
    </row>
    <row r="2231" spans="1:2" ht="15" customHeight="1">
      <c r="A2231" s="1553" t="s">
        <v>2554</v>
      </c>
      <c r="B2231" s="1573" t="s">
        <v>2571</v>
      </c>
    </row>
    <row r="2232" spans="1:2" ht="15" customHeight="1">
      <c r="A2232" s="1553" t="s">
        <v>2547</v>
      </c>
      <c r="B2232" s="1573" t="s">
        <v>2566</v>
      </c>
    </row>
    <row r="2233" spans="1:2" ht="15" customHeight="1">
      <c r="A2233" s="1553" t="s">
        <v>1771</v>
      </c>
      <c r="B2233" s="1568" t="s">
        <v>1772</v>
      </c>
    </row>
    <row r="2234" spans="1:2" ht="15" customHeight="1">
      <c r="A2234" s="1553" t="s">
        <v>2535</v>
      </c>
      <c r="B2234" s="1603" t="s">
        <v>2541</v>
      </c>
    </row>
    <row r="2235" spans="1:2" ht="15" customHeight="1">
      <c r="A2235" s="1553" t="s">
        <v>2561</v>
      </c>
      <c r="B2235" s="1573" t="s">
        <v>2578</v>
      </c>
    </row>
    <row r="2236" spans="1:2" ht="15" customHeight="1">
      <c r="A2236" s="1553" t="s">
        <v>2556</v>
      </c>
      <c r="B2236" s="1573" t="s">
        <v>2573</v>
      </c>
    </row>
    <row r="2237" spans="1:2" ht="15" customHeight="1">
      <c r="A2237" s="1553" t="s">
        <v>2557</v>
      </c>
      <c r="B2237" s="1573" t="s">
        <v>2574</v>
      </c>
    </row>
    <row r="2238" spans="1:2" ht="15" customHeight="1">
      <c r="A2238" s="1553" t="s">
        <v>2558</v>
      </c>
      <c r="B2238" s="1573" t="s">
        <v>2575</v>
      </c>
    </row>
    <row r="2239" spans="1:2" ht="15" customHeight="1">
      <c r="A2239" s="1553" t="s">
        <v>2437</v>
      </c>
      <c r="B2239" s="1589" t="s">
        <v>2438</v>
      </c>
    </row>
    <row r="2240" spans="1:2" ht="15" customHeight="1">
      <c r="A2240" s="1553" t="s">
        <v>2439</v>
      </c>
      <c r="B2240" s="1589" t="s">
        <v>2440</v>
      </c>
    </row>
    <row r="2241" spans="1:2" ht="15" customHeight="1">
      <c r="A2241" s="1553" t="s">
        <v>2559</v>
      </c>
      <c r="B2241" s="1573" t="s">
        <v>2576</v>
      </c>
    </row>
    <row r="2242" spans="1:2" ht="15" customHeight="1">
      <c r="A2242" s="1553" t="s">
        <v>2529</v>
      </c>
      <c r="B2242" s="1589" t="s">
        <v>2530</v>
      </c>
    </row>
    <row r="2243" spans="1:2" ht="15" customHeight="1">
      <c r="A2243" s="1553" t="s">
        <v>2564</v>
      </c>
      <c r="B2243" s="1573" t="s">
        <v>2581</v>
      </c>
    </row>
    <row r="2244" spans="1:2" ht="15" customHeight="1">
      <c r="A2244" s="1553" t="s">
        <v>2563</v>
      </c>
      <c r="B2244" s="1573" t="s">
        <v>2580</v>
      </c>
    </row>
    <row r="2245" spans="1:2" ht="15" customHeight="1">
      <c r="A2245" s="1553" t="s">
        <v>2560</v>
      </c>
      <c r="B2245" s="1573" t="s">
        <v>2577</v>
      </c>
    </row>
    <row r="2246" spans="1:2" ht="15" customHeight="1">
      <c r="A2246" s="1553" t="s">
        <v>2562</v>
      </c>
      <c r="B2246" s="1573" t="s">
        <v>2579</v>
      </c>
    </row>
    <row r="2247" spans="1:2" ht="15" customHeight="1">
      <c r="A2247" s="1553" t="s">
        <v>2441</v>
      </c>
      <c r="B2247" s="1589" t="s">
        <v>2442</v>
      </c>
    </row>
    <row r="2248" spans="1:2" ht="15" customHeight="1">
      <c r="A2248" s="1553" t="s">
        <v>2443</v>
      </c>
      <c r="B2248" s="1589" t="s">
        <v>2444</v>
      </c>
    </row>
    <row r="2249" spans="1:2" ht="15" customHeight="1">
      <c r="A2249" s="1553" t="s">
        <v>2555</v>
      </c>
      <c r="B2249" s="1573" t="s">
        <v>2572</v>
      </c>
    </row>
    <row r="2250" spans="1:2" ht="15" customHeight="1">
      <c r="A2250" s="1553" t="s">
        <v>1608</v>
      </c>
      <c r="B2250" s="1568" t="s">
        <v>1609</v>
      </c>
    </row>
    <row r="2251" spans="1:2" ht="15" customHeight="1">
      <c r="A2251" s="1553" t="s">
        <v>1610</v>
      </c>
      <c r="B2251" s="1567" t="s">
        <v>1611</v>
      </c>
    </row>
    <row r="2252" spans="1:2" ht="15" customHeight="1">
      <c r="A2252" s="1553" t="s">
        <v>2445</v>
      </c>
      <c r="B2252" s="1589" t="s">
        <v>2446</v>
      </c>
    </row>
    <row r="2253" spans="1:2" ht="15" customHeight="1">
      <c r="A2253" s="1553" t="s">
        <v>1612</v>
      </c>
      <c r="B2253" s="1567" t="s">
        <v>1613</v>
      </c>
    </row>
    <row r="2254" spans="1:2" ht="15" customHeight="1">
      <c r="A2254" s="1553" t="s">
        <v>1614</v>
      </c>
      <c r="B2254" s="1590" t="s">
        <v>1615</v>
      </c>
    </row>
    <row r="2255" spans="1:2" ht="15" customHeight="1">
      <c r="A2255" s="1553" t="s">
        <v>1616</v>
      </c>
      <c r="B2255" s="1568" t="s">
        <v>1617</v>
      </c>
    </row>
    <row r="2256" spans="1:2" ht="15" customHeight="1">
      <c r="A2256" s="1553" t="s">
        <v>2324</v>
      </c>
      <c r="B2256" s="1568" t="s">
        <v>2325</v>
      </c>
    </row>
    <row r="2257" spans="1:2" ht="15" customHeight="1">
      <c r="A2257" s="1553" t="s">
        <v>2326</v>
      </c>
      <c r="B2257" s="1568" t="s">
        <v>2327</v>
      </c>
    </row>
    <row r="2258" spans="1:2" ht="15" customHeight="1">
      <c r="A2258" s="1553" t="s">
        <v>2328</v>
      </c>
      <c r="B2258" s="1589" t="s">
        <v>2329</v>
      </c>
    </row>
    <row r="2259" spans="1:2" ht="15" customHeight="1">
      <c r="A2259" s="1553" t="s">
        <v>2447</v>
      </c>
      <c r="B2259" s="1589" t="s">
        <v>2448</v>
      </c>
    </row>
    <row r="2260" spans="1:2" ht="15" customHeight="1">
      <c r="A2260" s="1553" t="s">
        <v>2449</v>
      </c>
      <c r="B2260" s="1589" t="s">
        <v>2450</v>
      </c>
    </row>
    <row r="2261" spans="1:2" ht="15" customHeight="1">
      <c r="A2261" s="1553" t="s">
        <v>2540</v>
      </c>
      <c r="B2261" s="1603" t="s">
        <v>2546</v>
      </c>
    </row>
    <row r="2262" spans="1:2" ht="15" customHeight="1">
      <c r="A2262" s="1553" t="s">
        <v>2451</v>
      </c>
      <c r="B2262" s="1589" t="s">
        <v>2452</v>
      </c>
    </row>
    <row r="2263" spans="1:2" ht="15" customHeight="1">
      <c r="A2263" s="1553" t="s">
        <v>2453</v>
      </c>
      <c r="B2263" s="1589" t="s">
        <v>2454</v>
      </c>
    </row>
    <row r="2264" spans="1:2" ht="15" customHeight="1">
      <c r="A2264" s="1553" t="s">
        <v>2455</v>
      </c>
      <c r="B2264" s="1589" t="s">
        <v>2456</v>
      </c>
    </row>
    <row r="2265" spans="1:2" ht="15" customHeight="1">
      <c r="A2265" s="1553" t="s">
        <v>2457</v>
      </c>
      <c r="B2265" s="1589" t="s">
        <v>2458</v>
      </c>
    </row>
    <row r="2266" spans="1:2" ht="15" customHeight="1">
      <c r="A2266" s="1553" t="s">
        <v>2459</v>
      </c>
      <c r="B2266" s="1589" t="s">
        <v>2460</v>
      </c>
    </row>
    <row r="2267" spans="1:2" ht="15" customHeight="1">
      <c r="A2267" s="1553" t="s">
        <v>2536</v>
      </c>
      <c r="B2267" s="1603" t="s">
        <v>2542</v>
      </c>
    </row>
    <row r="2268" spans="1:2" ht="15" customHeight="1">
      <c r="A2268" s="1553" t="s">
        <v>2461</v>
      </c>
      <c r="B2268" s="1589" t="s">
        <v>2462</v>
      </c>
    </row>
    <row r="2269" spans="1:2" ht="15" customHeight="1">
      <c r="A2269" s="1553" t="s">
        <v>2463</v>
      </c>
      <c r="B2269" s="1589" t="s">
        <v>2464</v>
      </c>
    </row>
    <row r="2270" spans="1:2" ht="15" customHeight="1">
      <c r="A2270" s="1553" t="s">
        <v>2465</v>
      </c>
      <c r="B2270" s="1589" t="s">
        <v>2466</v>
      </c>
    </row>
    <row r="2271" spans="1:2" ht="15" customHeight="1">
      <c r="A2271" s="1553" t="s">
        <v>2467</v>
      </c>
      <c r="B2271" s="1589" t="s">
        <v>2468</v>
      </c>
    </row>
    <row r="2272" spans="1:2" ht="15" customHeight="1">
      <c r="A2272" s="1553" t="s">
        <v>2469</v>
      </c>
      <c r="B2272" s="1589" t="s">
        <v>2470</v>
      </c>
    </row>
    <row r="2273" spans="1:2" ht="15" customHeight="1">
      <c r="A2273" s="1553" t="s">
        <v>2471</v>
      </c>
      <c r="B2273" s="1589" t="s">
        <v>2472</v>
      </c>
    </row>
    <row r="2274" spans="1:2" ht="15" customHeight="1">
      <c r="A2274" s="1553" t="s">
        <v>2473</v>
      </c>
      <c r="B2274" s="1589" t="s">
        <v>2474</v>
      </c>
    </row>
    <row r="2275" spans="1:2" ht="15" customHeight="1">
      <c r="A2275" s="1553" t="s">
        <v>2475</v>
      </c>
      <c r="B2275" s="1589" t="s">
        <v>2476</v>
      </c>
    </row>
    <row r="2276" spans="1:2" ht="15" customHeight="1">
      <c r="A2276" s="1553" t="s">
        <v>2477</v>
      </c>
      <c r="B2276" s="1589" t="s">
        <v>2478</v>
      </c>
    </row>
    <row r="2277" spans="1:2" ht="15" customHeight="1">
      <c r="A2277" s="1553" t="s">
        <v>2533</v>
      </c>
      <c r="B2277" s="1589" t="s">
        <v>2534</v>
      </c>
    </row>
    <row r="2278" spans="1:2" ht="15" customHeight="1">
      <c r="A2278" s="1553" t="s">
        <v>2479</v>
      </c>
      <c r="B2278" s="1589" t="s">
        <v>2480</v>
      </c>
    </row>
    <row r="2279" spans="1:2" ht="15" customHeight="1">
      <c r="A2279" s="1553" t="s">
        <v>2481</v>
      </c>
      <c r="B2279" s="1589" t="s">
        <v>2482</v>
      </c>
    </row>
    <row r="2280" spans="1:2" ht="15" customHeight="1">
      <c r="A2280" s="1553" t="s">
        <v>2483</v>
      </c>
      <c r="B2280" s="1589" t="s">
        <v>2484</v>
      </c>
    </row>
    <row r="2281" spans="1:2" ht="15" customHeight="1">
      <c r="A2281" s="1553" t="s">
        <v>2485</v>
      </c>
      <c r="B2281" s="1589" t="s">
        <v>2486</v>
      </c>
    </row>
    <row r="2282" spans="1:2" ht="15" customHeight="1">
      <c r="A2282" s="1553" t="s">
        <v>7821</v>
      </c>
      <c r="B2282" s="1589" t="s">
        <v>7822</v>
      </c>
    </row>
    <row r="2283" spans="1:2" ht="15" customHeight="1">
      <c r="A2283" s="1553" t="s">
        <v>2511</v>
      </c>
      <c r="B2283" s="1589" t="s">
        <v>2512</v>
      </c>
    </row>
    <row r="2284" spans="1:2" ht="15" customHeight="1">
      <c r="A2284" s="1553" t="s">
        <v>2513</v>
      </c>
      <c r="B2284" s="1589" t="s">
        <v>2514</v>
      </c>
    </row>
    <row r="2285" spans="1:2" ht="15" customHeight="1">
      <c r="A2285" s="1553" t="s">
        <v>2487</v>
      </c>
      <c r="B2285" s="1589" t="s">
        <v>2488</v>
      </c>
    </row>
    <row r="2286" spans="1:2" ht="15" customHeight="1">
      <c r="A2286" s="1553" t="s">
        <v>2489</v>
      </c>
      <c r="B2286" s="1589" t="s">
        <v>2490</v>
      </c>
    </row>
    <row r="2287" spans="1:2" ht="15" customHeight="1">
      <c r="A2287" s="1553" t="s">
        <v>2491</v>
      </c>
      <c r="B2287" s="1589" t="s">
        <v>2492</v>
      </c>
    </row>
    <row r="2288" spans="1:2" ht="15" customHeight="1">
      <c r="A2288" s="1553" t="s">
        <v>2495</v>
      </c>
      <c r="B2288" s="1589" t="s">
        <v>2496</v>
      </c>
    </row>
    <row r="2289" spans="1:2" ht="15" customHeight="1">
      <c r="A2289" s="1553" t="s">
        <v>2493</v>
      </c>
      <c r="B2289" s="1589" t="s">
        <v>2494</v>
      </c>
    </row>
    <row r="2290" spans="1:2" ht="15" customHeight="1">
      <c r="A2290" s="1553" t="s">
        <v>2497</v>
      </c>
      <c r="B2290" s="1589" t="s">
        <v>2498</v>
      </c>
    </row>
    <row r="2291" spans="1:2" ht="15" customHeight="1">
      <c r="A2291" s="1553" t="s">
        <v>2499</v>
      </c>
      <c r="B2291" s="1589" t="s">
        <v>2500</v>
      </c>
    </row>
    <row r="2292" spans="1:2" ht="15" customHeight="1">
      <c r="A2292" s="1553" t="s">
        <v>2501</v>
      </c>
      <c r="B2292" s="1589" t="s">
        <v>2502</v>
      </c>
    </row>
    <row r="2293" spans="1:2" ht="15" customHeight="1">
      <c r="A2293" s="1553" t="s">
        <v>2565</v>
      </c>
      <c r="B2293" s="1573" t="s">
        <v>2582</v>
      </c>
    </row>
    <row r="2294" spans="1:2" ht="15" customHeight="1">
      <c r="A2294" s="1553" t="s">
        <v>2503</v>
      </c>
      <c r="B2294" s="1589" t="s">
        <v>2504</v>
      </c>
    </row>
    <row r="2295" spans="1:2" ht="15" customHeight="1">
      <c r="A2295" s="1553" t="s">
        <v>2505</v>
      </c>
      <c r="B2295" s="1589" t="s">
        <v>2506</v>
      </c>
    </row>
    <row r="2296" spans="1:2" ht="15" customHeight="1">
      <c r="A2296" s="1553" t="s">
        <v>2507</v>
      </c>
      <c r="B2296" s="1589" t="s">
        <v>2508</v>
      </c>
    </row>
    <row r="2297" spans="1:2" ht="15" customHeight="1">
      <c r="A2297" s="1553" t="s">
        <v>2509</v>
      </c>
      <c r="B2297" s="1589" t="s">
        <v>2510</v>
      </c>
    </row>
    <row r="2298" spans="1:2" ht="15" customHeight="1">
      <c r="A2298" s="1553" t="s">
        <v>2515</v>
      </c>
      <c r="B2298" s="1589" t="s">
        <v>2516</v>
      </c>
    </row>
    <row r="2299" spans="1:2" ht="15" customHeight="1">
      <c r="A2299" s="1553" t="s">
        <v>2517</v>
      </c>
      <c r="B2299" s="1589" t="s">
        <v>2518</v>
      </c>
    </row>
    <row r="2300" spans="1:2" ht="15" customHeight="1">
      <c r="A2300" s="1553" t="s">
        <v>2539</v>
      </c>
      <c r="B2300" s="1603" t="s">
        <v>2545</v>
      </c>
    </row>
    <row r="2301" spans="1:2" ht="15" customHeight="1">
      <c r="A2301" s="1553" t="s">
        <v>2537</v>
      </c>
      <c r="B2301" s="1603" t="s">
        <v>2543</v>
      </c>
    </row>
    <row r="2302" spans="1:2" ht="15" customHeight="1">
      <c r="A2302" s="1553" t="s">
        <v>2531</v>
      </c>
      <c r="B2302" s="1589" t="s">
        <v>2532</v>
      </c>
    </row>
    <row r="2303" spans="1:2" ht="15" customHeight="1">
      <c r="A2303" s="1553" t="s">
        <v>2418</v>
      </c>
      <c r="B2303" s="1589" t="s">
        <v>2419</v>
      </c>
    </row>
    <row r="2304" spans="1:2" ht="15" customHeight="1">
      <c r="A2304" s="1553" t="s">
        <v>2519</v>
      </c>
      <c r="B2304" s="1589" t="s">
        <v>2520</v>
      </c>
    </row>
    <row r="2305" spans="1:2" ht="15" customHeight="1">
      <c r="A2305" s="1553" t="s">
        <v>2538</v>
      </c>
      <c r="B2305" s="1603" t="s">
        <v>2544</v>
      </c>
    </row>
    <row r="2306" spans="1:2" ht="15" customHeight="1">
      <c r="A2306" s="1553" t="s">
        <v>1788</v>
      </c>
      <c r="B2306" s="1567" t="s">
        <v>1789</v>
      </c>
    </row>
    <row r="2307" spans="1:2" ht="15" customHeight="1">
      <c r="A2307" s="1553" t="s">
        <v>1790</v>
      </c>
      <c r="B2307" s="1567" t="s">
        <v>1791</v>
      </c>
    </row>
    <row r="2308" spans="1:2" ht="15" customHeight="1">
      <c r="A2308" s="1553" t="s">
        <v>1792</v>
      </c>
      <c r="B2308" s="1567" t="s">
        <v>1793</v>
      </c>
    </row>
    <row r="2309" spans="1:2" ht="15" customHeight="1">
      <c r="A2309" s="1553" t="s">
        <v>1794</v>
      </c>
      <c r="B2309" s="1567" t="s">
        <v>1795</v>
      </c>
    </row>
    <row r="2310" spans="1:2" ht="15" customHeight="1">
      <c r="A2310" s="1553" t="s">
        <v>1796</v>
      </c>
      <c r="B2310" s="1567" t="s">
        <v>1797</v>
      </c>
    </row>
    <row r="2311" spans="1:2" ht="15" customHeight="1">
      <c r="A2311" s="1553" t="s">
        <v>1798</v>
      </c>
      <c r="B2311" s="1567" t="s">
        <v>1799</v>
      </c>
    </row>
    <row r="2312" spans="1:2" ht="15" customHeight="1">
      <c r="A2312" s="1553" t="s">
        <v>1800</v>
      </c>
      <c r="B2312" s="1567" t="s">
        <v>1801</v>
      </c>
    </row>
    <row r="2313" spans="1:2" ht="15" customHeight="1">
      <c r="A2313" s="1553" t="s">
        <v>1802</v>
      </c>
      <c r="B2313" s="1567" t="s">
        <v>1803</v>
      </c>
    </row>
    <row r="2314" spans="1:2" ht="15" customHeight="1">
      <c r="A2314" s="1553" t="s">
        <v>1804</v>
      </c>
      <c r="B2314" s="1567" t="s">
        <v>1805</v>
      </c>
    </row>
    <row r="2315" spans="1:2" ht="15" customHeight="1">
      <c r="A2315" s="1553" t="s">
        <v>2389</v>
      </c>
      <c r="B2315" s="1567" t="s">
        <v>2390</v>
      </c>
    </row>
    <row r="2316" spans="1:2" ht="15" customHeight="1">
      <c r="A2316" s="1553" t="s">
        <v>1806</v>
      </c>
      <c r="B2316" s="1567" t="s">
        <v>1807</v>
      </c>
    </row>
    <row r="2317" spans="1:2" ht="15" customHeight="1">
      <c r="A2317" s="1553" t="s">
        <v>1808</v>
      </c>
      <c r="B2317" s="1567" t="s">
        <v>1809</v>
      </c>
    </row>
    <row r="2318" spans="1:2" ht="15" customHeight="1">
      <c r="A2318" s="1553" t="s">
        <v>1810</v>
      </c>
      <c r="B2318" s="1567" t="s">
        <v>1811</v>
      </c>
    </row>
    <row r="2319" spans="1:2" ht="15" customHeight="1">
      <c r="A2319" s="1553" t="s">
        <v>1812</v>
      </c>
      <c r="B2319" s="1567" t="s">
        <v>1813</v>
      </c>
    </row>
    <row r="2320" spans="1:2" ht="15" customHeight="1">
      <c r="A2320" s="1553" t="s">
        <v>1814</v>
      </c>
      <c r="B2320" s="1604" t="s">
        <v>1815</v>
      </c>
    </row>
    <row r="2321" spans="1:2" ht="15" customHeight="1">
      <c r="A2321" s="1553" t="s">
        <v>1907</v>
      </c>
      <c r="B2321" s="1601" t="s">
        <v>1908</v>
      </c>
    </row>
    <row r="2322" spans="1:2" ht="15" customHeight="1">
      <c r="A2322" s="1553" t="s">
        <v>1816</v>
      </c>
      <c r="B2322" s="1567" t="s">
        <v>1817</v>
      </c>
    </row>
    <row r="2323" spans="1:2" ht="15" customHeight="1">
      <c r="A2323" s="1553" t="s">
        <v>1818</v>
      </c>
      <c r="B2323" s="1567" t="s">
        <v>1819</v>
      </c>
    </row>
    <row r="2324" spans="1:2" ht="15" customHeight="1">
      <c r="A2324" s="1553" t="s">
        <v>1820</v>
      </c>
      <c r="B2324" s="1567" t="s">
        <v>1821</v>
      </c>
    </row>
    <row r="2325" spans="1:2" ht="15" customHeight="1">
      <c r="A2325" s="1553" t="s">
        <v>1909</v>
      </c>
      <c r="B2325" s="1601" t="s">
        <v>1910</v>
      </c>
    </row>
    <row r="2326" spans="1:2" ht="15" customHeight="1">
      <c r="A2326" s="1553" t="s">
        <v>1822</v>
      </c>
      <c r="B2326" s="1567" t="s">
        <v>1823</v>
      </c>
    </row>
    <row r="2327" spans="1:2" ht="15" customHeight="1">
      <c r="A2327" s="1553" t="s">
        <v>2521</v>
      </c>
      <c r="B2327" s="1589" t="s">
        <v>2522</v>
      </c>
    </row>
    <row r="2328" spans="1:2" ht="15" customHeight="1">
      <c r="A2328" s="1553" t="s">
        <v>2330</v>
      </c>
      <c r="B2328" s="1589" t="s">
        <v>2331</v>
      </c>
    </row>
    <row r="2329" spans="1:2" ht="15" customHeight="1">
      <c r="A2329" s="1553" t="s">
        <v>1824</v>
      </c>
      <c r="B2329" s="1567" t="s">
        <v>1825</v>
      </c>
    </row>
    <row r="2330" spans="1:2" ht="15" customHeight="1">
      <c r="A2330" s="1553" t="s">
        <v>1826</v>
      </c>
      <c r="B2330" s="1567" t="s">
        <v>1827</v>
      </c>
    </row>
    <row r="2331" spans="1:2" ht="15" customHeight="1">
      <c r="A2331" s="1553" t="s">
        <v>1828</v>
      </c>
      <c r="B2331" s="1567" t="s">
        <v>1829</v>
      </c>
    </row>
    <row r="2332" spans="1:2" ht="15" customHeight="1">
      <c r="A2332" s="1553" t="s">
        <v>1830</v>
      </c>
      <c r="B2332" s="1567" t="s">
        <v>1831</v>
      </c>
    </row>
    <row r="2333" spans="1:2" ht="15" customHeight="1">
      <c r="A2333" s="1553" t="s">
        <v>1832</v>
      </c>
      <c r="B2333" s="1566" t="s">
        <v>1833</v>
      </c>
    </row>
    <row r="2334" spans="1:2" ht="15" customHeight="1">
      <c r="A2334" s="1553" t="s">
        <v>1834</v>
      </c>
      <c r="B2334" s="1567" t="s">
        <v>1835</v>
      </c>
    </row>
    <row r="2335" spans="1:2" ht="15" customHeight="1">
      <c r="A2335" s="1553" t="s">
        <v>1836</v>
      </c>
      <c r="B2335" s="1567" t="s">
        <v>1837</v>
      </c>
    </row>
    <row r="2336" spans="1:2" ht="15" customHeight="1">
      <c r="A2336" s="1553" t="s">
        <v>1838</v>
      </c>
      <c r="B2336" s="1567" t="s">
        <v>1839</v>
      </c>
    </row>
    <row r="2337" spans="1:2" ht="15" customHeight="1">
      <c r="A2337" s="1553" t="s">
        <v>1840</v>
      </c>
      <c r="B2337" s="1605" t="s">
        <v>1841</v>
      </c>
    </row>
    <row r="2338" spans="1:2" ht="15" customHeight="1">
      <c r="A2338" s="1553" t="s">
        <v>1842</v>
      </c>
      <c r="B2338" s="1567" t="s">
        <v>1843</v>
      </c>
    </row>
    <row r="2339" spans="1:2" ht="15" customHeight="1">
      <c r="A2339" s="1553" t="s">
        <v>1844</v>
      </c>
      <c r="B2339" s="1567" t="s">
        <v>1845</v>
      </c>
    </row>
    <row r="2340" spans="1:2" ht="15" customHeight="1">
      <c r="A2340" s="1553" t="s">
        <v>1846</v>
      </c>
      <c r="B2340" s="1567" t="s">
        <v>1847</v>
      </c>
    </row>
    <row r="2341" spans="1:2" ht="15" customHeight="1">
      <c r="A2341" s="1553" t="s">
        <v>1848</v>
      </c>
      <c r="B2341" s="1567" t="s">
        <v>1849</v>
      </c>
    </row>
    <row r="2342" spans="1:2" ht="15" customHeight="1">
      <c r="A2342" s="1553" t="s">
        <v>1850</v>
      </c>
      <c r="B2342" s="1589" t="s">
        <v>1851</v>
      </c>
    </row>
    <row r="2343" spans="1:2" ht="15" customHeight="1">
      <c r="A2343" s="1553" t="s">
        <v>1852</v>
      </c>
      <c r="B2343" s="1567" t="s">
        <v>1853</v>
      </c>
    </row>
    <row r="2344" spans="1:2" ht="15" customHeight="1">
      <c r="A2344" s="1553" t="s">
        <v>1854</v>
      </c>
      <c r="B2344" s="1589" t="s">
        <v>1855</v>
      </c>
    </row>
    <row r="2345" spans="1:2" ht="15" customHeight="1">
      <c r="A2345" s="1553" t="s">
        <v>1856</v>
      </c>
      <c r="B2345" s="1595" t="s">
        <v>1857</v>
      </c>
    </row>
    <row r="2346" spans="1:2" ht="15" customHeight="1">
      <c r="A2346" s="1553" t="s">
        <v>1858</v>
      </c>
      <c r="B2346" s="1567" t="s">
        <v>1859</v>
      </c>
    </row>
    <row r="2347" spans="1:2" ht="15" customHeight="1">
      <c r="A2347" s="1553" t="s">
        <v>1860</v>
      </c>
      <c r="B2347" s="1567" t="s">
        <v>1861</v>
      </c>
    </row>
    <row r="2348" spans="1:2" ht="15" customHeight="1">
      <c r="A2348" s="1553" t="s">
        <v>1862</v>
      </c>
      <c r="B2348" s="1567" t="s">
        <v>1863</v>
      </c>
    </row>
    <row r="2349" spans="1:2" ht="15" customHeight="1">
      <c r="A2349" s="1553" t="s">
        <v>1864</v>
      </c>
      <c r="B2349" s="1606" t="s">
        <v>2391</v>
      </c>
    </row>
    <row r="2350" spans="1:2" ht="15" customHeight="1">
      <c r="A2350" s="1553" t="s">
        <v>1865</v>
      </c>
      <c r="B2350" s="1567" t="s">
        <v>1866</v>
      </c>
    </row>
    <row r="2351" spans="1:2" ht="15" customHeight="1">
      <c r="A2351" s="1553" t="s">
        <v>1867</v>
      </c>
      <c r="B2351" s="1567" t="s">
        <v>1868</v>
      </c>
    </row>
    <row r="2352" spans="1:2" ht="15" customHeight="1">
      <c r="A2352" s="1553" t="s">
        <v>1869</v>
      </c>
      <c r="B2352" s="1567" t="s">
        <v>1870</v>
      </c>
    </row>
    <row r="2353" spans="1:2" ht="15" customHeight="1">
      <c r="A2353" s="1553" t="s">
        <v>1871</v>
      </c>
      <c r="B2353" s="1567" t="s">
        <v>1872</v>
      </c>
    </row>
    <row r="2354" spans="1:2" ht="15" customHeight="1">
      <c r="A2354" s="1553" t="s">
        <v>1873</v>
      </c>
      <c r="B2354" s="1567" t="s">
        <v>1874</v>
      </c>
    </row>
    <row r="2355" spans="1:2" ht="15" customHeight="1">
      <c r="A2355" s="1553" t="s">
        <v>1875</v>
      </c>
      <c r="B2355" s="1567" t="s">
        <v>1876</v>
      </c>
    </row>
    <row r="2356" spans="1:2" ht="15" customHeight="1">
      <c r="A2356" s="1553" t="s">
        <v>5575</v>
      </c>
      <c r="B2356" s="1560" t="s">
        <v>5576</v>
      </c>
    </row>
    <row r="2357" spans="1:2" ht="15" customHeight="1">
      <c r="A2357" s="1553" t="s">
        <v>6687</v>
      </c>
      <c r="B2357" s="1564" t="s">
        <v>5688</v>
      </c>
    </row>
    <row r="2358" spans="1:2" ht="15" customHeight="1">
      <c r="A2358" s="1553" t="s">
        <v>1877</v>
      </c>
      <c r="B2358" s="1592" t="s">
        <v>1878</v>
      </c>
    </row>
    <row r="2359" spans="1:2" ht="15" customHeight="1">
      <c r="A2359" s="1553" t="s">
        <v>7333</v>
      </c>
      <c r="B2359" s="1560" t="s">
        <v>7334</v>
      </c>
    </row>
    <row r="2360" spans="1:2" ht="15" customHeight="1">
      <c r="A2360" s="1553" t="s">
        <v>2523</v>
      </c>
      <c r="B2360" s="1589" t="s">
        <v>2524</v>
      </c>
    </row>
    <row r="2361" spans="1:2" ht="15" customHeight="1">
      <c r="A2361" s="1553" t="s">
        <v>2525</v>
      </c>
      <c r="B2361" s="1589" t="s">
        <v>2526</v>
      </c>
    </row>
    <row r="2362" spans="1:2" ht="15" customHeight="1">
      <c r="A2362" s="1553" t="s">
        <v>2527</v>
      </c>
      <c r="B2362" s="1589" t="s">
        <v>2528</v>
      </c>
    </row>
    <row r="2363" spans="1:2" ht="15" customHeight="1">
      <c r="A2363" s="1553" t="s">
        <v>2334</v>
      </c>
      <c r="B2363" s="1592" t="s">
        <v>2335</v>
      </c>
    </row>
    <row r="2364" spans="1:2" ht="15" customHeight="1">
      <c r="A2364" s="1553" t="s">
        <v>1879</v>
      </c>
      <c r="B2364" s="1560" t="s">
        <v>5577</v>
      </c>
    </row>
    <row r="2365" spans="1:2" ht="15" customHeight="1">
      <c r="A2365" s="1553" t="s">
        <v>1880</v>
      </c>
      <c r="B2365" s="1560" t="s">
        <v>5578</v>
      </c>
    </row>
    <row r="2366" spans="1:2" ht="15" customHeight="1">
      <c r="A2366" s="1553" t="s">
        <v>1881</v>
      </c>
      <c r="B2366" s="1592" t="s">
        <v>1882</v>
      </c>
    </row>
    <row r="2367" spans="1:2" ht="15" customHeight="1">
      <c r="A2367" s="1553" t="s">
        <v>1883</v>
      </c>
      <c r="B2367" s="1567" t="s">
        <v>1884</v>
      </c>
    </row>
    <row r="2368" spans="1:2" ht="15" customHeight="1">
      <c r="A2368" s="1553" t="s">
        <v>1885</v>
      </c>
      <c r="B2368" s="1567" t="s">
        <v>1886</v>
      </c>
    </row>
    <row r="2369" spans="1:2" ht="15" customHeight="1">
      <c r="A2369" s="1553" t="s">
        <v>1887</v>
      </c>
      <c r="B2369" s="1602" t="s">
        <v>1888</v>
      </c>
    </row>
    <row r="2370" spans="1:2" ht="15" customHeight="1">
      <c r="A2370" s="1553" t="s">
        <v>1889</v>
      </c>
      <c r="B2370" s="1602" t="s">
        <v>1890</v>
      </c>
    </row>
    <row r="2371" spans="1:2" ht="15" customHeight="1">
      <c r="A2371" s="1553" t="s">
        <v>1891</v>
      </c>
      <c r="B2371" s="1607" t="s">
        <v>1892</v>
      </c>
    </row>
    <row r="2372" spans="1:2" ht="15" customHeight="1">
      <c r="A2372" s="1553" t="s">
        <v>1893</v>
      </c>
      <c r="B2372" s="1593" t="s">
        <v>1894</v>
      </c>
    </row>
    <row r="2373" spans="1:2" ht="15" customHeight="1">
      <c r="A2373" s="1553" t="s">
        <v>1895</v>
      </c>
      <c r="B2373" s="1605" t="s">
        <v>1896</v>
      </c>
    </row>
    <row r="2374" spans="1:2" ht="15" customHeight="1">
      <c r="A2374" s="1553" t="s">
        <v>1897</v>
      </c>
      <c r="B2374" s="1605" t="s">
        <v>1898</v>
      </c>
    </row>
    <row r="2375" spans="1:2" ht="15" customHeight="1">
      <c r="A2375" s="1553" t="s">
        <v>1899</v>
      </c>
      <c r="B2375" s="1605" t="s">
        <v>1900</v>
      </c>
    </row>
    <row r="2376" spans="1:2" ht="15" customHeight="1">
      <c r="A2376" s="1553" t="s">
        <v>1901</v>
      </c>
      <c r="B2376" s="1605" t="s">
        <v>1902</v>
      </c>
    </row>
    <row r="2377" spans="1:2" ht="15" customHeight="1">
      <c r="A2377" s="1553" t="s">
        <v>2372</v>
      </c>
      <c r="B2377" s="1591" t="s">
        <v>2373</v>
      </c>
    </row>
    <row r="2378" spans="1:2" ht="15" customHeight="1">
      <c r="A2378" s="1553" t="s">
        <v>7423</v>
      </c>
      <c r="B2378" s="1590" t="s">
        <v>7424</v>
      </c>
    </row>
    <row r="2379" spans="1:2" ht="15" customHeight="1">
      <c r="A2379" s="1553" t="s">
        <v>1911</v>
      </c>
      <c r="B2379" s="1608" t="s">
        <v>1912</v>
      </c>
    </row>
    <row r="2380" spans="1:2" ht="15" customHeight="1">
      <c r="A2380" s="1553" t="s">
        <v>1915</v>
      </c>
      <c r="B2380" s="1596" t="s">
        <v>1916</v>
      </c>
    </row>
    <row r="2381" spans="1:2" ht="15" customHeight="1">
      <c r="A2381" s="1553" t="s">
        <v>1917</v>
      </c>
      <c r="B2381" s="1596" t="s">
        <v>1918</v>
      </c>
    </row>
    <row r="2382" spans="1:2" ht="15" customHeight="1">
      <c r="A2382" s="1553" t="s">
        <v>1919</v>
      </c>
      <c r="B2382" s="1590" t="s">
        <v>1920</v>
      </c>
    </row>
    <row r="2383" spans="1:2" ht="15" customHeight="1">
      <c r="A2383" s="1553" t="s">
        <v>2403</v>
      </c>
      <c r="B2383" s="1609" t="s">
        <v>2244</v>
      </c>
    </row>
    <row r="2384" spans="1:2" ht="15" customHeight="1">
      <c r="A2384" s="1553" t="s">
        <v>1921</v>
      </c>
      <c r="B2384" s="1568" t="s">
        <v>1922</v>
      </c>
    </row>
    <row r="2385" spans="1:2" ht="15" customHeight="1">
      <c r="A2385" s="1553" t="s">
        <v>1923</v>
      </c>
      <c r="B2385" s="1568" t="s">
        <v>1924</v>
      </c>
    </row>
    <row r="2386" spans="1:2" ht="15" customHeight="1">
      <c r="A2386" s="1553" t="s">
        <v>1925</v>
      </c>
      <c r="B2386" s="1568" t="s">
        <v>1926</v>
      </c>
    </row>
    <row r="2387" spans="1:2" ht="15" customHeight="1">
      <c r="A2387" s="1553" t="s">
        <v>1927</v>
      </c>
      <c r="B2387" s="1568" t="s">
        <v>1928</v>
      </c>
    </row>
    <row r="2388" spans="1:2" ht="15" customHeight="1">
      <c r="A2388" s="1553" t="s">
        <v>7421</v>
      </c>
      <c r="B2388" s="1610" t="s">
        <v>7422</v>
      </c>
    </row>
    <row r="2389" spans="1:2" ht="15" customHeight="1">
      <c r="A2389" s="1553" t="s">
        <v>1929</v>
      </c>
      <c r="B2389" s="1568" t="s">
        <v>1930</v>
      </c>
    </row>
    <row r="2390" spans="1:2" ht="15" customHeight="1">
      <c r="A2390" s="1553" t="s">
        <v>1931</v>
      </c>
      <c r="B2390" s="1568" t="s">
        <v>1932</v>
      </c>
    </row>
    <row r="2391" spans="1:2" ht="15" customHeight="1">
      <c r="A2391" s="1553" t="s">
        <v>1933</v>
      </c>
      <c r="B2391" s="1568" t="s">
        <v>1934</v>
      </c>
    </row>
    <row r="2392" spans="1:2" ht="15" customHeight="1">
      <c r="A2392" s="1553" t="s">
        <v>1935</v>
      </c>
      <c r="B2392" s="1568" t="s">
        <v>1936</v>
      </c>
    </row>
    <row r="2393" spans="1:2" ht="15" customHeight="1">
      <c r="A2393" s="1553" t="s">
        <v>1937</v>
      </c>
      <c r="B2393" s="1568" t="s">
        <v>1938</v>
      </c>
    </row>
    <row r="2394" spans="1:2" ht="15" customHeight="1">
      <c r="A2394" s="1553" t="s">
        <v>1939</v>
      </c>
      <c r="B2394" s="1568" t="s">
        <v>1940</v>
      </c>
    </row>
    <row r="2395" spans="1:2" ht="15" customHeight="1">
      <c r="A2395" s="1553" t="s">
        <v>1941</v>
      </c>
      <c r="B2395" s="1568" t="s">
        <v>1942</v>
      </c>
    </row>
    <row r="2396" spans="1:2" ht="15" customHeight="1">
      <c r="A2396" s="1553" t="s">
        <v>1943</v>
      </c>
      <c r="B2396" s="1568" t="s">
        <v>1944</v>
      </c>
    </row>
    <row r="2397" spans="1:2" ht="15" customHeight="1">
      <c r="A2397" s="1553" t="s">
        <v>1945</v>
      </c>
      <c r="B2397" s="1568" t="s">
        <v>1946</v>
      </c>
    </row>
    <row r="2398" spans="1:2" ht="15" customHeight="1">
      <c r="A2398" s="1553" t="s">
        <v>1947</v>
      </c>
      <c r="B2398" s="1568" t="s">
        <v>1948</v>
      </c>
    </row>
    <row r="2399" spans="1:2" ht="15" customHeight="1">
      <c r="A2399" s="1553" t="s">
        <v>1949</v>
      </c>
      <c r="B2399" s="1568" t="s">
        <v>1950</v>
      </c>
    </row>
    <row r="2400" spans="1:2" ht="15" customHeight="1">
      <c r="A2400" s="1553" t="s">
        <v>1951</v>
      </c>
      <c r="B2400" s="1568" t="s">
        <v>1952</v>
      </c>
    </row>
    <row r="2401" spans="1:2" ht="15" customHeight="1">
      <c r="A2401" s="1553" t="s">
        <v>1953</v>
      </c>
      <c r="B2401" s="1568" t="s">
        <v>1954</v>
      </c>
    </row>
    <row r="2402" spans="1:2" ht="15" customHeight="1">
      <c r="A2402" s="1553" t="s">
        <v>1955</v>
      </c>
      <c r="B2402" s="1568" t="s">
        <v>1956</v>
      </c>
    </row>
    <row r="2403" spans="1:2" ht="15" customHeight="1">
      <c r="A2403" s="1553" t="s">
        <v>1957</v>
      </c>
      <c r="B2403" s="1568" t="s">
        <v>1958</v>
      </c>
    </row>
    <row r="2404" spans="1:2" ht="15" customHeight="1">
      <c r="A2404" s="1553" t="s">
        <v>1959</v>
      </c>
      <c r="B2404" s="1568" t="s">
        <v>1960</v>
      </c>
    </row>
    <row r="2405" spans="1:2" ht="15" customHeight="1">
      <c r="A2405" s="1553" t="s">
        <v>1961</v>
      </c>
      <c r="B2405" s="1568" t="s">
        <v>1962</v>
      </c>
    </row>
    <row r="2406" spans="1:2" ht="15" customHeight="1">
      <c r="A2406" s="1553" t="s">
        <v>1963</v>
      </c>
      <c r="B2406" s="1568" t="s">
        <v>1964</v>
      </c>
    </row>
    <row r="2407" spans="1:2" ht="15" customHeight="1">
      <c r="A2407" s="1553" t="s">
        <v>1965</v>
      </c>
      <c r="B2407" s="1568" t="s">
        <v>1966</v>
      </c>
    </row>
    <row r="2408" spans="1:2" ht="15" customHeight="1">
      <c r="A2408" s="1553" t="s">
        <v>1967</v>
      </c>
      <c r="B2408" s="1568" t="s">
        <v>1968</v>
      </c>
    </row>
    <row r="2409" spans="1:2" ht="15" customHeight="1">
      <c r="A2409" s="1553" t="s">
        <v>1969</v>
      </c>
      <c r="B2409" s="1568" t="s">
        <v>1970</v>
      </c>
    </row>
    <row r="2410" spans="1:2" ht="15" customHeight="1">
      <c r="A2410" s="1553" t="s">
        <v>1971</v>
      </c>
      <c r="B2410" s="1568" t="s">
        <v>1972</v>
      </c>
    </row>
    <row r="2411" spans="1:2" ht="15" customHeight="1">
      <c r="A2411" s="1553" t="s">
        <v>1973</v>
      </c>
      <c r="B2411" s="1568" t="s">
        <v>1974</v>
      </c>
    </row>
    <row r="2412" spans="1:2" ht="15" customHeight="1">
      <c r="A2412" s="1553" t="s">
        <v>1975</v>
      </c>
      <c r="B2412" s="1590" t="s">
        <v>2410</v>
      </c>
    </row>
    <row r="2413" spans="1:2" ht="15" customHeight="1">
      <c r="A2413" s="1553" t="s">
        <v>1976</v>
      </c>
      <c r="B2413" s="1568" t="s">
        <v>2409</v>
      </c>
    </row>
    <row r="2414" spans="1:2" ht="15" customHeight="1">
      <c r="A2414" s="1553" t="s">
        <v>2235</v>
      </c>
      <c r="B2414" s="1590" t="s">
        <v>2236</v>
      </c>
    </row>
    <row r="2415" spans="1:2" ht="15" customHeight="1">
      <c r="A2415" s="1553" t="s">
        <v>1977</v>
      </c>
      <c r="B2415" s="1568" t="s">
        <v>1978</v>
      </c>
    </row>
    <row r="2416" spans="1:2" ht="15" customHeight="1">
      <c r="A2416" s="1553" t="s">
        <v>1979</v>
      </c>
      <c r="B2416" s="1568" t="s">
        <v>1980</v>
      </c>
    </row>
    <row r="2417" spans="1:2" ht="15" customHeight="1">
      <c r="A2417" s="1553" t="s">
        <v>1981</v>
      </c>
      <c r="B2417" s="1568" t="s">
        <v>1982</v>
      </c>
    </row>
    <row r="2418" spans="1:2" ht="15" customHeight="1">
      <c r="A2418" s="1553" t="s">
        <v>1983</v>
      </c>
      <c r="B2418" s="1590" t="s">
        <v>1984</v>
      </c>
    </row>
    <row r="2419" spans="1:2" ht="15" customHeight="1">
      <c r="A2419" s="1553" t="s">
        <v>1985</v>
      </c>
      <c r="B2419" s="1568" t="s">
        <v>2237</v>
      </c>
    </row>
    <row r="2420" spans="1:2" ht="15" customHeight="1">
      <c r="A2420" s="1553" t="s">
        <v>1986</v>
      </c>
      <c r="B2420" s="1568" t="s">
        <v>1987</v>
      </c>
    </row>
    <row r="2421" spans="1:2" ht="15" customHeight="1">
      <c r="A2421" s="1553" t="s">
        <v>1988</v>
      </c>
      <c r="B2421" s="1592" t="s">
        <v>1989</v>
      </c>
    </row>
    <row r="2422" spans="1:2" ht="15" customHeight="1">
      <c r="A2422" s="1553" t="s">
        <v>1990</v>
      </c>
      <c r="B2422" s="1568" t="s">
        <v>1991</v>
      </c>
    </row>
    <row r="2423" spans="1:2" ht="15" customHeight="1">
      <c r="A2423" s="1553" t="s">
        <v>1992</v>
      </c>
      <c r="B2423" s="1592" t="s">
        <v>1993</v>
      </c>
    </row>
    <row r="2424" spans="1:2" ht="15" customHeight="1">
      <c r="A2424" s="1553" t="s">
        <v>1994</v>
      </c>
      <c r="B2424" s="1611" t="s">
        <v>2404</v>
      </c>
    </row>
    <row r="2425" spans="1:2" ht="15" customHeight="1">
      <c r="A2425" s="1553" t="s">
        <v>1995</v>
      </c>
      <c r="B2425" s="1568" t="s">
        <v>1996</v>
      </c>
    </row>
    <row r="2426" spans="1:2" ht="15" customHeight="1">
      <c r="A2426" s="1553" t="s">
        <v>1997</v>
      </c>
      <c r="B2426" s="1592" t="s">
        <v>1998</v>
      </c>
    </row>
    <row r="2427" spans="1:2" ht="15" customHeight="1">
      <c r="A2427" s="1553" t="s">
        <v>1999</v>
      </c>
      <c r="B2427" s="1568" t="s">
        <v>2000</v>
      </c>
    </row>
    <row r="2428" spans="1:2" ht="15" customHeight="1">
      <c r="A2428" s="1553" t="s">
        <v>2001</v>
      </c>
      <c r="B2428" s="1568" t="s">
        <v>2002</v>
      </c>
    </row>
    <row r="2429" spans="1:2" ht="15" customHeight="1">
      <c r="A2429" s="1553" t="s">
        <v>2003</v>
      </c>
      <c r="B2429" s="1568" t="s">
        <v>2004</v>
      </c>
    </row>
    <row r="2430" spans="1:2" ht="15" customHeight="1">
      <c r="A2430" s="1553" t="s">
        <v>2005</v>
      </c>
      <c r="B2430" s="1590" t="s">
        <v>2006</v>
      </c>
    </row>
    <row r="2431" spans="1:2" ht="15" customHeight="1">
      <c r="A2431" s="1553" t="s">
        <v>2007</v>
      </c>
      <c r="B2431" s="1590" t="s">
        <v>2008</v>
      </c>
    </row>
    <row r="2432" spans="1:2" ht="15" customHeight="1">
      <c r="A2432" s="1553" t="s">
        <v>2009</v>
      </c>
      <c r="B2432" s="1590" t="s">
        <v>2010</v>
      </c>
    </row>
    <row r="2433" spans="1:2" ht="15" customHeight="1">
      <c r="A2433" s="1553" t="s">
        <v>2011</v>
      </c>
      <c r="B2433" s="1590" t="s">
        <v>2012</v>
      </c>
    </row>
    <row r="2434" spans="1:2" ht="15" customHeight="1">
      <c r="A2434" s="1553" t="s">
        <v>2013</v>
      </c>
      <c r="B2434" s="1590" t="s">
        <v>2014</v>
      </c>
    </row>
    <row r="2435" spans="1:2" ht="15" customHeight="1">
      <c r="A2435" s="1553" t="s">
        <v>2015</v>
      </c>
      <c r="B2435" s="1590" t="s">
        <v>2016</v>
      </c>
    </row>
    <row r="2436" spans="1:2" ht="15" customHeight="1">
      <c r="A2436" s="1553" t="s">
        <v>2017</v>
      </c>
      <c r="B2436" s="1590" t="s">
        <v>2018</v>
      </c>
    </row>
    <row r="2437" spans="1:2" ht="15" customHeight="1">
      <c r="A2437" s="1553" t="s">
        <v>2019</v>
      </c>
      <c r="B2437" s="1568" t="s">
        <v>2405</v>
      </c>
    </row>
    <row r="2438" spans="1:2" ht="15" customHeight="1">
      <c r="A2438" s="1553" t="s">
        <v>2020</v>
      </c>
      <c r="B2438" s="1568" t="s">
        <v>2021</v>
      </c>
    </row>
    <row r="2439" spans="1:2" ht="15" customHeight="1">
      <c r="A2439" s="1553" t="s">
        <v>2022</v>
      </c>
      <c r="B2439" s="1568" t="s">
        <v>2023</v>
      </c>
    </row>
    <row r="2440" spans="1:2" ht="15" customHeight="1">
      <c r="A2440" s="1553" t="s">
        <v>2024</v>
      </c>
      <c r="B2440" s="1568" t="s">
        <v>2025</v>
      </c>
    </row>
    <row r="2441" spans="1:2" ht="15" customHeight="1">
      <c r="A2441" s="1553" t="s">
        <v>2026</v>
      </c>
      <c r="B2441" s="1568" t="s">
        <v>2027</v>
      </c>
    </row>
    <row r="2442" spans="1:2" ht="15" customHeight="1">
      <c r="A2442" s="1553" t="s">
        <v>2028</v>
      </c>
      <c r="B2442" s="1568" t="s">
        <v>2029</v>
      </c>
    </row>
    <row r="2443" spans="1:2" ht="15" customHeight="1">
      <c r="A2443" s="1553" t="s">
        <v>2030</v>
      </c>
      <c r="B2443" s="1568" t="s">
        <v>2031</v>
      </c>
    </row>
    <row r="2444" spans="1:2" ht="15" customHeight="1">
      <c r="A2444" s="1553" t="s">
        <v>2032</v>
      </c>
      <c r="B2444" s="1568" t="s">
        <v>2033</v>
      </c>
    </row>
    <row r="2445" spans="1:2" ht="15" customHeight="1">
      <c r="A2445" s="1553" t="s">
        <v>2034</v>
      </c>
      <c r="B2445" s="1568" t="s">
        <v>2035</v>
      </c>
    </row>
    <row r="2446" spans="1:2" ht="15" customHeight="1">
      <c r="A2446" s="1553" t="s">
        <v>2036</v>
      </c>
      <c r="B2446" s="1590" t="s">
        <v>2037</v>
      </c>
    </row>
    <row r="2447" spans="1:2" ht="15" customHeight="1">
      <c r="A2447" s="1553" t="s">
        <v>2038</v>
      </c>
      <c r="B2447" s="1590" t="s">
        <v>2039</v>
      </c>
    </row>
    <row r="2448" spans="1:2" ht="15" customHeight="1">
      <c r="A2448" s="1553" t="s">
        <v>2040</v>
      </c>
      <c r="B2448" s="1568" t="s">
        <v>2041</v>
      </c>
    </row>
    <row r="2449" spans="1:2" ht="15" customHeight="1">
      <c r="A2449" s="1553" t="s">
        <v>2042</v>
      </c>
      <c r="B2449" s="1590" t="s">
        <v>2043</v>
      </c>
    </row>
    <row r="2450" spans="1:2" ht="15" customHeight="1">
      <c r="A2450" s="1553" t="s">
        <v>2044</v>
      </c>
      <c r="B2450" s="1590" t="s">
        <v>2045</v>
      </c>
    </row>
    <row r="2451" spans="1:2" ht="15" customHeight="1">
      <c r="A2451" s="1553" t="s">
        <v>2046</v>
      </c>
      <c r="B2451" s="1590" t="s">
        <v>2047</v>
      </c>
    </row>
    <row r="2452" spans="1:2" ht="15" customHeight="1">
      <c r="A2452" s="1553" t="s">
        <v>2048</v>
      </c>
      <c r="B2452" s="1590" t="s">
        <v>2049</v>
      </c>
    </row>
    <row r="2453" spans="1:2" ht="15" customHeight="1">
      <c r="A2453" s="1553" t="s">
        <v>2050</v>
      </c>
      <c r="B2453" s="1590" t="s">
        <v>2051</v>
      </c>
    </row>
    <row r="2454" spans="1:2" ht="15" customHeight="1">
      <c r="A2454" s="1553" t="s">
        <v>2052</v>
      </c>
      <c r="B2454" s="1590" t="s">
        <v>2053</v>
      </c>
    </row>
    <row r="2455" spans="1:2" ht="15" customHeight="1">
      <c r="A2455" s="1553" t="s">
        <v>2054</v>
      </c>
      <c r="B2455" s="1590" t="s">
        <v>2055</v>
      </c>
    </row>
    <row r="2456" spans="1:2" ht="15" customHeight="1">
      <c r="A2456" s="1553" t="s">
        <v>2056</v>
      </c>
      <c r="B2456" s="1590" t="s">
        <v>2057</v>
      </c>
    </row>
    <row r="2457" spans="1:2" ht="15" customHeight="1">
      <c r="A2457" s="1553" t="s">
        <v>2058</v>
      </c>
      <c r="B2457" s="1590" t="s">
        <v>2059</v>
      </c>
    </row>
    <row r="2458" spans="1:2" ht="15" customHeight="1">
      <c r="A2458" s="1553" t="s">
        <v>2060</v>
      </c>
      <c r="B2458" s="1590" t="s">
        <v>2061</v>
      </c>
    </row>
    <row r="2459" spans="1:2" ht="15" customHeight="1">
      <c r="A2459" s="1553" t="s">
        <v>2062</v>
      </c>
      <c r="B2459" s="1590" t="s">
        <v>2063</v>
      </c>
    </row>
    <row r="2460" spans="1:2" ht="15" customHeight="1">
      <c r="A2460" s="1553" t="s">
        <v>2064</v>
      </c>
      <c r="B2460" s="1590" t="s">
        <v>2065</v>
      </c>
    </row>
    <row r="2461" spans="1:2" ht="15" customHeight="1">
      <c r="A2461" s="1553" t="s">
        <v>2066</v>
      </c>
      <c r="B2461" s="1568" t="s">
        <v>2067</v>
      </c>
    </row>
    <row r="2462" spans="1:2" ht="15" customHeight="1">
      <c r="A2462" s="1553" t="s">
        <v>2068</v>
      </c>
      <c r="B2462" s="1568" t="s">
        <v>2069</v>
      </c>
    </row>
    <row r="2463" spans="1:2" ht="15" customHeight="1">
      <c r="A2463" s="1553" t="s">
        <v>2070</v>
      </c>
      <c r="B2463" s="1568" t="s">
        <v>2071</v>
      </c>
    </row>
    <row r="2464" spans="1:2" ht="15" customHeight="1">
      <c r="A2464" s="1553" t="s">
        <v>2072</v>
      </c>
      <c r="B2464" s="1568" t="s">
        <v>2073</v>
      </c>
    </row>
    <row r="2465" spans="1:2" ht="15" customHeight="1">
      <c r="A2465" s="1553" t="s">
        <v>2074</v>
      </c>
      <c r="B2465" s="1568" t="s">
        <v>2075</v>
      </c>
    </row>
    <row r="2466" spans="1:2" ht="15" customHeight="1">
      <c r="A2466" s="1553" t="s">
        <v>2076</v>
      </c>
      <c r="B2466" s="1568" t="s">
        <v>2077</v>
      </c>
    </row>
    <row r="2467" spans="1:2" ht="15" customHeight="1">
      <c r="A2467" s="1553" t="s">
        <v>2078</v>
      </c>
      <c r="B2467" s="1568" t="s">
        <v>2079</v>
      </c>
    </row>
    <row r="2468" spans="1:2" ht="15" customHeight="1">
      <c r="A2468" s="1553" t="s">
        <v>2080</v>
      </c>
      <c r="B2468" s="1568" t="s">
        <v>2081</v>
      </c>
    </row>
    <row r="2469" spans="1:2" ht="15" customHeight="1">
      <c r="A2469" s="1553" t="s">
        <v>2082</v>
      </c>
      <c r="B2469" s="1568" t="s">
        <v>2083</v>
      </c>
    </row>
    <row r="2470" spans="1:2" ht="15" customHeight="1">
      <c r="A2470" s="1553" t="s">
        <v>2084</v>
      </c>
      <c r="B2470" s="1568" t="s">
        <v>2085</v>
      </c>
    </row>
    <row r="2471" spans="1:2" ht="15" customHeight="1">
      <c r="A2471" s="1553" t="s">
        <v>2086</v>
      </c>
      <c r="B2471" s="1568" t="s">
        <v>2087</v>
      </c>
    </row>
    <row r="2472" spans="1:2" ht="15" customHeight="1">
      <c r="A2472" s="1553" t="s">
        <v>2088</v>
      </c>
      <c r="B2472" s="1568" t="s">
        <v>2089</v>
      </c>
    </row>
    <row r="2473" spans="1:2" ht="15" customHeight="1">
      <c r="A2473" s="1553" t="s">
        <v>2090</v>
      </c>
      <c r="B2473" s="1568" t="s">
        <v>2091</v>
      </c>
    </row>
    <row r="2474" spans="1:2" ht="15" customHeight="1">
      <c r="A2474" s="1553" t="s">
        <v>2233</v>
      </c>
      <c r="B2474" s="1590" t="s">
        <v>2234</v>
      </c>
    </row>
    <row r="2475" spans="1:2" ht="15" customHeight="1">
      <c r="A2475" s="1553" t="s">
        <v>2092</v>
      </c>
      <c r="B2475" s="1568" t="s">
        <v>2093</v>
      </c>
    </row>
    <row r="2476" spans="1:2" ht="15" customHeight="1">
      <c r="A2476" s="1553" t="s">
        <v>2094</v>
      </c>
      <c r="B2476" s="1568" t="s">
        <v>2406</v>
      </c>
    </row>
    <row r="2477" spans="1:2" ht="15" customHeight="1">
      <c r="A2477" s="1553" t="s">
        <v>2095</v>
      </c>
      <c r="B2477" s="1568" t="s">
        <v>2096</v>
      </c>
    </row>
    <row r="2478" spans="1:2" ht="15" customHeight="1">
      <c r="A2478" s="1553" t="s">
        <v>2097</v>
      </c>
      <c r="B2478" s="1568" t="s">
        <v>2098</v>
      </c>
    </row>
    <row r="2479" spans="1:2" ht="15" customHeight="1">
      <c r="A2479" s="1553" t="s">
        <v>2099</v>
      </c>
      <c r="B2479" s="1568" t="s">
        <v>2100</v>
      </c>
    </row>
    <row r="2480" spans="1:2" ht="15" customHeight="1">
      <c r="A2480" s="1553" t="s">
        <v>2101</v>
      </c>
      <c r="B2480" s="1568" t="s">
        <v>2102</v>
      </c>
    </row>
    <row r="2481" spans="1:2" ht="15" customHeight="1">
      <c r="A2481" s="1553" t="s">
        <v>2103</v>
      </c>
      <c r="B2481" s="1568" t="s">
        <v>2104</v>
      </c>
    </row>
    <row r="2482" spans="1:2" ht="15" customHeight="1">
      <c r="A2482" s="1553" t="s">
        <v>2105</v>
      </c>
      <c r="B2482" s="1568" t="s">
        <v>2106</v>
      </c>
    </row>
    <row r="2483" spans="1:2" ht="15" customHeight="1">
      <c r="A2483" s="1553" t="s">
        <v>2107</v>
      </c>
      <c r="B2483" s="1568" t="s">
        <v>2108</v>
      </c>
    </row>
    <row r="2484" spans="1:2" ht="15" customHeight="1">
      <c r="A2484" s="1553" t="s">
        <v>2109</v>
      </c>
      <c r="B2484" s="1568" t="s">
        <v>2110</v>
      </c>
    </row>
    <row r="2485" spans="1:2" ht="15" customHeight="1">
      <c r="A2485" s="1553" t="s">
        <v>2111</v>
      </c>
      <c r="B2485" s="1568" t="s">
        <v>2112</v>
      </c>
    </row>
    <row r="2486" spans="1:2" ht="15" customHeight="1">
      <c r="A2486" s="1553" t="s">
        <v>2113</v>
      </c>
      <c r="B2486" s="1568" t="s">
        <v>2114</v>
      </c>
    </row>
    <row r="2487" spans="1:2" ht="15" customHeight="1">
      <c r="A2487" s="1553" t="s">
        <v>2115</v>
      </c>
      <c r="B2487" s="1568" t="s">
        <v>2116</v>
      </c>
    </row>
    <row r="2488" spans="1:2" ht="15" customHeight="1">
      <c r="A2488" s="1553" t="s">
        <v>2117</v>
      </c>
      <c r="B2488" s="1568" t="s">
        <v>2407</v>
      </c>
    </row>
    <row r="2489" spans="1:2" ht="15" customHeight="1">
      <c r="A2489" s="1553" t="s">
        <v>2118</v>
      </c>
      <c r="B2489" s="1568" t="s">
        <v>2119</v>
      </c>
    </row>
    <row r="2490" spans="1:2" ht="15" customHeight="1">
      <c r="A2490" s="1553" t="s">
        <v>2120</v>
      </c>
      <c r="B2490" s="1568" t="s">
        <v>2121</v>
      </c>
    </row>
    <row r="2491" spans="1:2" ht="15" customHeight="1">
      <c r="A2491" s="1553" t="s">
        <v>2122</v>
      </c>
      <c r="B2491" s="1568" t="s">
        <v>2123</v>
      </c>
    </row>
    <row r="2492" spans="1:2" ht="15" customHeight="1">
      <c r="A2492" s="1553" t="s">
        <v>2124</v>
      </c>
      <c r="B2492" s="1568" t="s">
        <v>2125</v>
      </c>
    </row>
    <row r="2493" spans="1:2" ht="15" customHeight="1">
      <c r="A2493" s="1553" t="s">
        <v>2126</v>
      </c>
      <c r="B2493" s="1568" t="s">
        <v>2127</v>
      </c>
    </row>
    <row r="2494" spans="1:2" ht="15" customHeight="1">
      <c r="A2494" s="1553" t="s">
        <v>2128</v>
      </c>
      <c r="B2494" s="1592" t="s">
        <v>2129</v>
      </c>
    </row>
    <row r="2495" spans="1:2" ht="15" customHeight="1">
      <c r="A2495" s="1553" t="s">
        <v>2130</v>
      </c>
      <c r="B2495" s="1568" t="s">
        <v>2131</v>
      </c>
    </row>
    <row r="2496" spans="1:2" ht="15" customHeight="1">
      <c r="A2496" s="1553" t="s">
        <v>2132</v>
      </c>
      <c r="B2496" s="1568" t="s">
        <v>2133</v>
      </c>
    </row>
    <row r="2497" spans="1:2" ht="15" customHeight="1">
      <c r="A2497" s="1553" t="s">
        <v>2134</v>
      </c>
      <c r="B2497" s="1568" t="s">
        <v>2135</v>
      </c>
    </row>
    <row r="2498" spans="1:2" ht="15" customHeight="1">
      <c r="A2498" s="1553" t="s">
        <v>2136</v>
      </c>
      <c r="B2498" s="1568" t="s">
        <v>2137</v>
      </c>
    </row>
    <row r="2499" spans="1:2" ht="15" customHeight="1">
      <c r="A2499" s="1553" t="s">
        <v>2138</v>
      </c>
      <c r="B2499" s="1568" t="s">
        <v>2139</v>
      </c>
    </row>
    <row r="2500" spans="1:2" ht="15" customHeight="1">
      <c r="A2500" s="1553" t="s">
        <v>2140</v>
      </c>
      <c r="B2500" s="1568" t="s">
        <v>2141</v>
      </c>
    </row>
    <row r="2501" spans="1:2" ht="15" customHeight="1">
      <c r="A2501" s="1553" t="s">
        <v>2142</v>
      </c>
      <c r="B2501" s="1568" t="s">
        <v>2143</v>
      </c>
    </row>
    <row r="2502" spans="1:2" ht="15" customHeight="1">
      <c r="A2502" s="1553" t="s">
        <v>2144</v>
      </c>
      <c r="B2502" s="1567" t="s">
        <v>2145</v>
      </c>
    </row>
    <row r="2503" spans="1:2" ht="15" customHeight="1">
      <c r="A2503" s="1553" t="s">
        <v>2146</v>
      </c>
      <c r="B2503" s="1567" t="s">
        <v>2147</v>
      </c>
    </row>
    <row r="2504" spans="1:2" ht="15" customHeight="1">
      <c r="A2504" s="1553" t="s">
        <v>2148</v>
      </c>
      <c r="B2504" s="1567" t="s">
        <v>2149</v>
      </c>
    </row>
    <row r="2505" spans="1:2" ht="15" customHeight="1">
      <c r="A2505" s="1553" t="s">
        <v>2150</v>
      </c>
      <c r="B2505" s="1568" t="s">
        <v>2151</v>
      </c>
    </row>
    <row r="2506" spans="1:2" ht="15" customHeight="1">
      <c r="A2506" s="1553" t="s">
        <v>2152</v>
      </c>
      <c r="B2506" s="1568" t="s">
        <v>2153</v>
      </c>
    </row>
    <row r="2507" spans="1:2" ht="15" customHeight="1">
      <c r="A2507" s="1553" t="s">
        <v>2154</v>
      </c>
      <c r="B2507" s="1568" t="s">
        <v>2155</v>
      </c>
    </row>
    <row r="2508" spans="1:2" ht="15" customHeight="1">
      <c r="A2508" s="1553" t="s">
        <v>2156</v>
      </c>
      <c r="B2508" s="1568" t="s">
        <v>2157</v>
      </c>
    </row>
    <row r="2509" spans="1:2" ht="15" customHeight="1">
      <c r="A2509" s="1553" t="s">
        <v>2158</v>
      </c>
      <c r="B2509" s="1568" t="s">
        <v>2159</v>
      </c>
    </row>
    <row r="2510" spans="1:2" ht="15" customHeight="1">
      <c r="A2510" s="1553" t="s">
        <v>2160</v>
      </c>
      <c r="B2510" s="1568" t="s">
        <v>2161</v>
      </c>
    </row>
    <row r="2511" spans="1:2" ht="15" customHeight="1">
      <c r="A2511" s="1553" t="s">
        <v>2162</v>
      </c>
      <c r="B2511" s="1568" t="s">
        <v>2163</v>
      </c>
    </row>
    <row r="2512" spans="1:2" ht="15" customHeight="1">
      <c r="A2512" s="1553" t="s">
        <v>2164</v>
      </c>
      <c r="B2512" s="1568" t="s">
        <v>2165</v>
      </c>
    </row>
    <row r="2513" spans="1:2" ht="15" customHeight="1">
      <c r="A2513" s="1553" t="s">
        <v>2166</v>
      </c>
      <c r="B2513" s="1568" t="s">
        <v>2167</v>
      </c>
    </row>
    <row r="2514" spans="1:2" ht="15" customHeight="1">
      <c r="A2514" s="1553" t="s">
        <v>2168</v>
      </c>
      <c r="B2514" s="1568" t="s">
        <v>2169</v>
      </c>
    </row>
    <row r="2515" spans="1:2" ht="15" customHeight="1">
      <c r="A2515" s="1553" t="s">
        <v>2170</v>
      </c>
      <c r="B2515" s="1568" t="s">
        <v>2408</v>
      </c>
    </row>
    <row r="2516" spans="1:2" ht="15" customHeight="1">
      <c r="A2516" s="1553" t="s">
        <v>2171</v>
      </c>
      <c r="B2516" s="1568" t="s">
        <v>2172</v>
      </c>
    </row>
    <row r="2517" spans="1:2" ht="15" customHeight="1">
      <c r="A2517" s="1553" t="s">
        <v>2173</v>
      </c>
      <c r="B2517" s="1568" t="s">
        <v>2174</v>
      </c>
    </row>
    <row r="2518" spans="1:2" ht="15" customHeight="1">
      <c r="A2518" s="1553" t="s">
        <v>2175</v>
      </c>
      <c r="B2518" s="1558" t="s">
        <v>5838</v>
      </c>
    </row>
    <row r="2519" spans="1:2" ht="15" customHeight="1">
      <c r="A2519" s="1553" t="s">
        <v>2177</v>
      </c>
      <c r="B2519" s="1568" t="s">
        <v>2178</v>
      </c>
    </row>
    <row r="2520" spans="1:2" ht="15" customHeight="1">
      <c r="A2520" s="1553" t="s">
        <v>2179</v>
      </c>
      <c r="B2520" s="1568" t="s">
        <v>2180</v>
      </c>
    </row>
    <row r="2521" spans="1:2" ht="15" customHeight="1">
      <c r="A2521" s="1553" t="s">
        <v>2181</v>
      </c>
      <c r="B2521" s="1568" t="s">
        <v>2182</v>
      </c>
    </row>
    <row r="2522" spans="1:2" ht="15" customHeight="1">
      <c r="A2522" s="1553" t="s">
        <v>2183</v>
      </c>
      <c r="B2522" s="1568" t="s">
        <v>2184</v>
      </c>
    </row>
    <row r="2523" spans="1:2" ht="15" customHeight="1">
      <c r="A2523" s="1553" t="s">
        <v>2185</v>
      </c>
      <c r="B2523" s="1568" t="s">
        <v>2186</v>
      </c>
    </row>
    <row r="2524" spans="1:2" ht="15" customHeight="1">
      <c r="A2524" s="1553" t="s">
        <v>2187</v>
      </c>
      <c r="B2524" s="1568" t="s">
        <v>2188</v>
      </c>
    </row>
    <row r="2525" spans="1:2" ht="15" customHeight="1">
      <c r="A2525" s="1553" t="s">
        <v>2189</v>
      </c>
      <c r="B2525" s="1590" t="s">
        <v>2190</v>
      </c>
    </row>
    <row r="2526" spans="1:2" ht="15" customHeight="1">
      <c r="A2526" s="1553" t="s">
        <v>2191</v>
      </c>
      <c r="B2526" s="1568" t="s">
        <v>2192</v>
      </c>
    </row>
    <row r="2527" spans="1:2" ht="15" customHeight="1">
      <c r="A2527" s="1553" t="s">
        <v>2193</v>
      </c>
      <c r="B2527" s="1568" t="s">
        <v>2194</v>
      </c>
    </row>
    <row r="2528" spans="1:2" ht="15" customHeight="1">
      <c r="A2528" s="1553" t="s">
        <v>2195</v>
      </c>
      <c r="B2528" s="1568" t="s">
        <v>2196</v>
      </c>
    </row>
    <row r="2529" spans="1:2" ht="15" customHeight="1">
      <c r="A2529" s="1553" t="s">
        <v>2197</v>
      </c>
      <c r="B2529" s="1568" t="s">
        <v>2198</v>
      </c>
    </row>
    <row r="2530" spans="1:2" ht="15" customHeight="1">
      <c r="A2530" s="1553" t="s">
        <v>2199</v>
      </c>
      <c r="B2530" s="1568" t="s">
        <v>2200</v>
      </c>
    </row>
    <row r="2531" spans="1:2" ht="15" customHeight="1">
      <c r="A2531" s="1553" t="s">
        <v>2201</v>
      </c>
      <c r="B2531" s="1568" t="s">
        <v>2202</v>
      </c>
    </row>
    <row r="2532" spans="1:2" ht="15" customHeight="1">
      <c r="A2532" s="1553" t="s">
        <v>2203</v>
      </c>
      <c r="B2532" s="1568" t="s">
        <v>2204</v>
      </c>
    </row>
    <row r="2533" spans="1:2" ht="15" customHeight="1">
      <c r="A2533" s="1553" t="s">
        <v>2205</v>
      </c>
      <c r="B2533" s="1568" t="s">
        <v>2206</v>
      </c>
    </row>
    <row r="2534" spans="1:2" ht="15" customHeight="1">
      <c r="A2534" s="1553" t="s">
        <v>2207</v>
      </c>
      <c r="B2534" s="1568" t="s">
        <v>2208</v>
      </c>
    </row>
    <row r="2535" spans="1:2" ht="15" customHeight="1">
      <c r="A2535" s="1553" t="s">
        <v>2209</v>
      </c>
      <c r="B2535" s="1568" t="s">
        <v>2210</v>
      </c>
    </row>
    <row r="2536" spans="1:2" ht="15" customHeight="1">
      <c r="A2536" s="1553" t="s">
        <v>2211</v>
      </c>
      <c r="B2536" s="1568" t="s">
        <v>2212</v>
      </c>
    </row>
    <row r="2537" spans="1:2" ht="15" customHeight="1">
      <c r="A2537" s="1553" t="s">
        <v>2213</v>
      </c>
      <c r="B2537" s="1568" t="s">
        <v>2214</v>
      </c>
    </row>
    <row r="2538" spans="1:2" ht="15" customHeight="1">
      <c r="A2538" s="1553" t="s">
        <v>7811</v>
      </c>
      <c r="B2538" s="1568" t="s">
        <v>7812</v>
      </c>
    </row>
    <row r="2539" spans="1:2" ht="15" customHeight="1">
      <c r="A2539" s="1553" t="s">
        <v>2215</v>
      </c>
      <c r="B2539" s="1568" t="s">
        <v>2216</v>
      </c>
    </row>
    <row r="2540" spans="1:2" ht="15" customHeight="1">
      <c r="A2540" s="1553" t="s">
        <v>2217</v>
      </c>
      <c r="B2540" s="1568" t="s">
        <v>2218</v>
      </c>
    </row>
    <row r="2541" spans="1:2" ht="15" customHeight="1">
      <c r="A2541" s="1553" t="s">
        <v>2401</v>
      </c>
      <c r="B2541" s="1612" t="s">
        <v>2241</v>
      </c>
    </row>
    <row r="2542" spans="1:2" ht="15" customHeight="1">
      <c r="A2542" s="1553" t="s">
        <v>5939</v>
      </c>
      <c r="B2542" s="1560" t="s">
        <v>5940</v>
      </c>
    </row>
    <row r="2543" spans="1:2" ht="15" customHeight="1">
      <c r="A2543" s="1553" t="s">
        <v>2219</v>
      </c>
      <c r="B2543" s="1568" t="s">
        <v>2220</v>
      </c>
    </row>
    <row r="2544" spans="1:2" ht="15" customHeight="1">
      <c r="A2544" s="1553" t="s">
        <v>1618</v>
      </c>
      <c r="B2544" s="1567" t="s">
        <v>1619</v>
      </c>
    </row>
    <row r="2545" spans="1:2" ht="15" customHeight="1">
      <c r="A2545" s="1553" t="s">
        <v>2221</v>
      </c>
      <c r="B2545" s="1568" t="s">
        <v>2222</v>
      </c>
    </row>
    <row r="2546" spans="1:2" ht="15" customHeight="1">
      <c r="A2546" s="1553" t="s">
        <v>2223</v>
      </c>
      <c r="B2546" s="1568" t="s">
        <v>2224</v>
      </c>
    </row>
    <row r="2547" spans="1:2" ht="15" customHeight="1">
      <c r="A2547" s="1553" t="s">
        <v>2225</v>
      </c>
      <c r="B2547" s="1568" t="s">
        <v>2226</v>
      </c>
    </row>
    <row r="2548" spans="1:2" ht="15" customHeight="1">
      <c r="A2548" s="1553" t="s">
        <v>2227</v>
      </c>
      <c r="B2548" s="1568" t="s">
        <v>2228</v>
      </c>
    </row>
    <row r="2549" spans="1:2" ht="15" customHeight="1">
      <c r="A2549" s="1553" t="s">
        <v>2229</v>
      </c>
      <c r="B2549" s="1568" t="s">
        <v>2230</v>
      </c>
    </row>
    <row r="2550" spans="1:2" ht="15" customHeight="1">
      <c r="A2550" s="1553" t="s">
        <v>1903</v>
      </c>
      <c r="B2550" s="1613" t="s">
        <v>1904</v>
      </c>
    </row>
    <row r="2551" spans="1:2" ht="15" customHeight="1">
      <c r="A2551" s="1553" t="s">
        <v>1905</v>
      </c>
      <c r="B2551" s="1567" t="s">
        <v>1906</v>
      </c>
    </row>
    <row r="2552" spans="1:2" ht="15" customHeight="1">
      <c r="A2552" s="1553" t="s">
        <v>7489</v>
      </c>
      <c r="B2552" s="1599" t="s">
        <v>7490</v>
      </c>
    </row>
    <row r="2553" spans="1:2" ht="15" customHeight="1">
      <c r="A2553" s="1553" t="s">
        <v>7491</v>
      </c>
      <c r="B2553" s="1599" t="s">
        <v>7492</v>
      </c>
    </row>
    <row r="2554" spans="1:2" ht="15" customHeight="1">
      <c r="A2554" s="1553" t="s">
        <v>7815</v>
      </c>
      <c r="B2554" s="1592" t="s">
        <v>7816</v>
      </c>
    </row>
    <row r="2555" spans="1:2" ht="15" customHeight="1">
      <c r="A2555" s="1553" t="s">
        <v>7817</v>
      </c>
      <c r="B2555" s="1592" t="s">
        <v>7818</v>
      </c>
    </row>
    <row r="2556" spans="1:2" ht="15" customHeight="1">
      <c r="A2556" s="1553" t="s">
        <v>7819</v>
      </c>
      <c r="B2556" s="1592" t="s">
        <v>7820</v>
      </c>
    </row>
    <row r="2557" spans="1:2" ht="15" customHeight="1">
      <c r="A2557" s="1553" t="s">
        <v>6604</v>
      </c>
      <c r="B2557" s="1563" t="s">
        <v>6605</v>
      </c>
    </row>
    <row r="2558" spans="1:2" ht="15" customHeight="1">
      <c r="A2558" s="1553" t="s">
        <v>6606</v>
      </c>
      <c r="B2558" s="1563" t="s">
        <v>6607</v>
      </c>
    </row>
    <row r="2559" spans="1:2" ht="15" customHeight="1">
      <c r="A2559" s="1553" t="s">
        <v>5579</v>
      </c>
      <c r="B2559" s="1560" t="s">
        <v>5580</v>
      </c>
    </row>
    <row r="2560" spans="1:2" ht="15" customHeight="1">
      <c r="A2560" s="1553" t="s">
        <v>6142</v>
      </c>
      <c r="B2560" s="1566" t="s">
        <v>6143</v>
      </c>
    </row>
    <row r="2561" spans="1:2" ht="15" customHeight="1">
      <c r="A2561" s="1553" t="s">
        <v>5801</v>
      </c>
      <c r="B2561" s="1560" t="s">
        <v>5802</v>
      </c>
    </row>
    <row r="2562" spans="1:2" ht="15" customHeight="1">
      <c r="A2562" s="1553" t="s">
        <v>5803</v>
      </c>
      <c r="B2562" s="1560" t="s">
        <v>5804</v>
      </c>
    </row>
    <row r="2563" spans="1:2" ht="15" customHeight="1">
      <c r="A2563" s="1553" t="s">
        <v>5805</v>
      </c>
      <c r="B2563" s="1560" t="s">
        <v>5806</v>
      </c>
    </row>
    <row r="2564" spans="1:2" ht="15" customHeight="1">
      <c r="A2564" s="1553" t="s">
        <v>5807</v>
      </c>
      <c r="B2564" s="1560" t="s">
        <v>5808</v>
      </c>
    </row>
    <row r="2565" spans="1:2" ht="15" customHeight="1">
      <c r="A2565" s="1553" t="s">
        <v>5809</v>
      </c>
      <c r="B2565" s="1560" t="s">
        <v>5810</v>
      </c>
    </row>
    <row r="2566" spans="1:2" ht="15" customHeight="1">
      <c r="A2566" s="1553" t="s">
        <v>5811</v>
      </c>
      <c r="B2566" s="1560" t="s">
        <v>5812</v>
      </c>
    </row>
    <row r="2567" spans="1:2" ht="15" customHeight="1">
      <c r="A2567" s="1553" t="s">
        <v>5813</v>
      </c>
      <c r="B2567" s="1560" t="s">
        <v>5814</v>
      </c>
    </row>
    <row r="2568" spans="1:2" ht="15" customHeight="1">
      <c r="A2568" s="1553" t="s">
        <v>5815</v>
      </c>
      <c r="B2568" s="1560" t="s">
        <v>5816</v>
      </c>
    </row>
    <row r="2569" spans="1:2" ht="15" customHeight="1">
      <c r="A2569" s="1553" t="s">
        <v>5817</v>
      </c>
      <c r="B2569" s="1560" t="s">
        <v>5818</v>
      </c>
    </row>
    <row r="2570" spans="1:2" ht="15" customHeight="1">
      <c r="A2570" s="1553" t="s">
        <v>1542</v>
      </c>
      <c r="B2570" s="1588" t="s">
        <v>5819</v>
      </c>
    </row>
    <row r="2571" spans="1:2" ht="15" customHeight="1">
      <c r="A2571" s="1553" t="s">
        <v>5820</v>
      </c>
      <c r="B2571" s="1560" t="s">
        <v>5821</v>
      </c>
    </row>
    <row r="2572" spans="1:2" ht="15" customHeight="1">
      <c r="A2572" s="1553" t="s">
        <v>5822</v>
      </c>
      <c r="B2572" s="1560" t="s">
        <v>5823</v>
      </c>
    </row>
    <row r="2573" spans="1:2" ht="15" customHeight="1">
      <c r="A2573" s="1553" t="s">
        <v>5824</v>
      </c>
      <c r="B2573" s="1560" t="s">
        <v>5825</v>
      </c>
    </row>
    <row r="2574" spans="1:2" ht="15" customHeight="1">
      <c r="A2574" s="1553" t="s">
        <v>6048</v>
      </c>
      <c r="B2574" s="1560" t="s">
        <v>6049</v>
      </c>
    </row>
    <row r="2575" spans="1:2" ht="15" customHeight="1">
      <c r="A2575" s="1553" t="s">
        <v>5691</v>
      </c>
      <c r="B2575" s="1560" t="s">
        <v>5692</v>
      </c>
    </row>
    <row r="2576" spans="1:2" ht="15" customHeight="1">
      <c r="A2576" s="1553" t="s">
        <v>6542</v>
      </c>
      <c r="B2576" s="1566" t="s">
        <v>6543</v>
      </c>
    </row>
    <row r="2577" spans="1:6" ht="15" customHeight="1">
      <c r="A2577" s="1553" t="s">
        <v>6144</v>
      </c>
      <c r="B2577" s="1566" t="s">
        <v>6145</v>
      </c>
    </row>
    <row r="2578" spans="1:6" ht="15" customHeight="1">
      <c r="A2578" s="1553" t="s">
        <v>7785</v>
      </c>
      <c r="B2578" s="1560" t="s">
        <v>7786</v>
      </c>
    </row>
    <row r="2579" spans="1:6" ht="15" customHeight="1">
      <c r="A2579" s="1553" t="s">
        <v>6314</v>
      </c>
      <c r="B2579" s="1562" t="s">
        <v>6315</v>
      </c>
    </row>
    <row r="2580" spans="1:6" ht="15" customHeight="1">
      <c r="A2580" s="1553" t="s">
        <v>5826</v>
      </c>
      <c r="B2580" s="1560" t="s">
        <v>5827</v>
      </c>
    </row>
    <row r="2581" spans="1:6" ht="15" customHeight="1">
      <c r="A2581" s="1553" t="s">
        <v>6201</v>
      </c>
      <c r="B2581" s="1566" t="s">
        <v>6202</v>
      </c>
    </row>
    <row r="2582" spans="1:6" ht="15" customHeight="1">
      <c r="A2582" s="1553" t="s">
        <v>5828</v>
      </c>
      <c r="B2582" s="1560" t="s">
        <v>5829</v>
      </c>
    </row>
    <row r="2583" spans="1:6" ht="15" customHeight="1">
      <c r="A2583" s="1553" t="s">
        <v>5830</v>
      </c>
      <c r="B2583" s="1566" t="s">
        <v>5831</v>
      </c>
    </row>
    <row r="2584" spans="1:6" ht="15" customHeight="1">
      <c r="A2584" s="1553" t="s">
        <v>5832</v>
      </c>
      <c r="B2584" s="1566" t="s">
        <v>5833</v>
      </c>
    </row>
    <row r="2585" spans="1:6" ht="15" customHeight="1">
      <c r="A2585" s="1553" t="s">
        <v>6689</v>
      </c>
      <c r="B2585" s="1564" t="s">
        <v>6690</v>
      </c>
    </row>
    <row r="2586" spans="1:6" ht="15" customHeight="1">
      <c r="A2586" s="1553" t="s">
        <v>5941</v>
      </c>
      <c r="B2586" s="1560" t="s">
        <v>5942</v>
      </c>
    </row>
    <row r="2587" spans="1:6" ht="15" customHeight="1">
      <c r="A2587" s="1553" t="s">
        <v>6146</v>
      </c>
      <c r="B2587" s="1560" t="s">
        <v>6147</v>
      </c>
    </row>
    <row r="2588" spans="1:6" ht="15" customHeight="1">
      <c r="A2588" s="1553" t="s">
        <v>2598</v>
      </c>
      <c r="B2588" s="1560" t="s">
        <v>2599</v>
      </c>
      <c r="F2588" s="1559"/>
    </row>
    <row r="2589" spans="1:6" ht="15" customHeight="1">
      <c r="A2589" s="1553" t="s">
        <v>2602</v>
      </c>
      <c r="B2589" s="1560" t="s">
        <v>2603</v>
      </c>
    </row>
    <row r="2590" spans="1:6" ht="15" customHeight="1">
      <c r="A2590" s="1553" t="s">
        <v>2606</v>
      </c>
      <c r="B2590" s="1560" t="s">
        <v>2605</v>
      </c>
    </row>
    <row r="2591" spans="1:6" ht="15" customHeight="1">
      <c r="A2591" s="1553" t="s">
        <v>2609</v>
      </c>
      <c r="B2591" s="1560" t="s">
        <v>2610</v>
      </c>
    </row>
    <row r="2592" spans="1:6" ht="15" customHeight="1">
      <c r="A2592" s="1553" t="s">
        <v>2613</v>
      </c>
      <c r="B2592" s="1560" t="s">
        <v>2614</v>
      </c>
    </row>
    <row r="2593" spans="1:2" ht="15" customHeight="1">
      <c r="A2593" s="1553" t="s">
        <v>2742</v>
      </c>
      <c r="B2593" s="1560" t="s">
        <v>2618</v>
      </c>
    </row>
    <row r="2594" spans="1:2" ht="15" customHeight="1">
      <c r="A2594" s="1553" t="s">
        <v>2617</v>
      </c>
      <c r="B2594" s="1560" t="s">
        <v>2618</v>
      </c>
    </row>
    <row r="2595" spans="1:2" ht="15" customHeight="1">
      <c r="A2595" s="1553" t="s">
        <v>2621</v>
      </c>
      <c r="B2595" s="1560" t="s">
        <v>2622</v>
      </c>
    </row>
    <row r="2596" spans="1:2" ht="15" customHeight="1">
      <c r="A2596" s="1553" t="s">
        <v>2645</v>
      </c>
      <c r="B2596" s="1560" t="s">
        <v>2644</v>
      </c>
    </row>
    <row r="2597" spans="1:2" ht="15" customHeight="1">
      <c r="A2597" s="1553" t="s">
        <v>2656</v>
      </c>
      <c r="B2597" s="1560" t="s">
        <v>2657</v>
      </c>
    </row>
    <row r="2598" spans="1:2" ht="15" customHeight="1">
      <c r="A2598" s="1553" t="s">
        <v>2660</v>
      </c>
      <c r="B2598" s="1560" t="s">
        <v>2661</v>
      </c>
    </row>
    <row r="2599" spans="1:2" ht="15" customHeight="1">
      <c r="A2599" s="1553" t="s">
        <v>2664</v>
      </c>
      <c r="B2599" s="1560" t="s">
        <v>2665</v>
      </c>
    </row>
    <row r="2600" spans="1:2" ht="15" customHeight="1">
      <c r="A2600" s="1553" t="s">
        <v>2668</v>
      </c>
      <c r="B2600" s="1560" t="s">
        <v>2669</v>
      </c>
    </row>
    <row r="2601" spans="1:2" ht="15" customHeight="1">
      <c r="A2601" s="1553" t="s">
        <v>2672</v>
      </c>
      <c r="B2601" s="1560" t="s">
        <v>2671</v>
      </c>
    </row>
    <row r="2602" spans="1:2" ht="15" customHeight="1">
      <c r="A2602" s="1553" t="s">
        <v>2675</v>
      </c>
      <c r="B2602" s="1560" t="s">
        <v>2676</v>
      </c>
    </row>
    <row r="2603" spans="1:2" ht="15" customHeight="1">
      <c r="A2603" s="1553" t="s">
        <v>2679</v>
      </c>
      <c r="B2603" s="1560" t="s">
        <v>2680</v>
      </c>
    </row>
    <row r="2604" spans="1:2" ht="15" customHeight="1">
      <c r="A2604" s="1553" t="s">
        <v>2683</v>
      </c>
      <c r="B2604" s="1560" t="s">
        <v>2684</v>
      </c>
    </row>
    <row r="2605" spans="1:2" ht="15" customHeight="1">
      <c r="A2605" s="1553" t="s">
        <v>2687</v>
      </c>
      <c r="B2605" s="1560" t="s">
        <v>2688</v>
      </c>
    </row>
    <row r="2606" spans="1:2" ht="15" customHeight="1">
      <c r="A2606" s="1553" t="s">
        <v>2691</v>
      </c>
      <c r="B2606" s="1560" t="s">
        <v>2692</v>
      </c>
    </row>
    <row r="2607" spans="1:2" ht="15" customHeight="1">
      <c r="A2607" s="1553" t="s">
        <v>2695</v>
      </c>
      <c r="B2607" s="1560" t="s">
        <v>2696</v>
      </c>
    </row>
    <row r="2608" spans="1:2" ht="15" customHeight="1">
      <c r="A2608" s="1553" t="s">
        <v>2699</v>
      </c>
      <c r="B2608" s="1560" t="s">
        <v>2700</v>
      </c>
    </row>
    <row r="2609" spans="1:12" ht="15" customHeight="1">
      <c r="A2609" s="1553" t="s">
        <v>7699</v>
      </c>
      <c r="B2609" s="1560" t="s">
        <v>2702</v>
      </c>
    </row>
    <row r="2610" spans="1:12" ht="15" customHeight="1">
      <c r="A2610" s="1553" t="s">
        <v>2705</v>
      </c>
      <c r="B2610" s="1560" t="s">
        <v>2706</v>
      </c>
    </row>
    <row r="2611" spans="1:12" ht="15" customHeight="1">
      <c r="A2611" s="1553" t="s">
        <v>2709</v>
      </c>
      <c r="B2611" s="1560" t="s">
        <v>2710</v>
      </c>
    </row>
    <row r="2612" spans="1:12" ht="15" customHeight="1">
      <c r="A2612" s="1553" t="s">
        <v>2716</v>
      </c>
      <c r="B2612" s="1560" t="s">
        <v>2717</v>
      </c>
    </row>
    <row r="2613" spans="1:12" ht="15" customHeight="1">
      <c r="A2613" s="1553" t="s">
        <v>2720</v>
      </c>
      <c r="B2613" s="1560" t="s">
        <v>2721</v>
      </c>
    </row>
    <row r="2614" spans="1:12" ht="15" customHeight="1">
      <c r="A2614" s="1553" t="s">
        <v>2724</v>
      </c>
      <c r="B2614" s="1560" t="s">
        <v>2725</v>
      </c>
    </row>
    <row r="2615" spans="1:12" ht="15" customHeight="1">
      <c r="A2615" s="1553" t="s">
        <v>2728</v>
      </c>
      <c r="B2615" s="1560" t="s">
        <v>2729</v>
      </c>
    </row>
    <row r="2616" spans="1:12" ht="15" customHeight="1">
      <c r="A2616" s="1553" t="s">
        <v>2732</v>
      </c>
      <c r="B2616" s="1560" t="s">
        <v>2733</v>
      </c>
    </row>
    <row r="2617" spans="1:12" ht="15" customHeight="1">
      <c r="A2617" s="1553" t="s">
        <v>2736</v>
      </c>
      <c r="B2617" s="1560" t="s">
        <v>2737</v>
      </c>
    </row>
    <row r="2619" spans="1:12" ht="15" customHeight="1">
      <c r="B2619" s="1615"/>
      <c r="C2619"/>
      <c r="D2619"/>
      <c r="E2619"/>
      <c r="F2619"/>
      <c r="G2619"/>
      <c r="H2619"/>
      <c r="I2619"/>
      <c r="J2619"/>
      <c r="K2619"/>
      <c r="L2619"/>
    </row>
    <row r="2620" spans="1:12" ht="15" customHeight="1">
      <c r="B2620" s="1615"/>
      <c r="C2620"/>
      <c r="D2620"/>
      <c r="E2620"/>
      <c r="F2620"/>
      <c r="G2620"/>
      <c r="H2620"/>
      <c r="I2620"/>
      <c r="J2620"/>
      <c r="K2620"/>
      <c r="L2620"/>
    </row>
    <row r="2621" spans="1:12" ht="15" customHeight="1">
      <c r="B2621" s="1615"/>
      <c r="C2621"/>
      <c r="D2621"/>
      <c r="E2621"/>
      <c r="F2621"/>
      <c r="G2621"/>
      <c r="H2621"/>
      <c r="I2621"/>
      <c r="J2621"/>
      <c r="K2621"/>
      <c r="L2621"/>
    </row>
    <row r="2622" spans="1:12" ht="15" customHeight="1">
      <c r="B2622" s="1615"/>
      <c r="C2622"/>
      <c r="D2622"/>
      <c r="E2622"/>
      <c r="F2622"/>
      <c r="G2622"/>
      <c r="H2622"/>
      <c r="I2622"/>
      <c r="J2622"/>
      <c r="K2622"/>
      <c r="L2622"/>
    </row>
    <row r="2623" spans="1:12" ht="15" customHeight="1">
      <c r="B2623" s="1615"/>
      <c r="C2623"/>
      <c r="D2623"/>
      <c r="E2623"/>
      <c r="F2623"/>
      <c r="G2623"/>
      <c r="H2623"/>
      <c r="I2623"/>
      <c r="J2623"/>
      <c r="K2623"/>
      <c r="L2623"/>
    </row>
    <row r="2624" spans="1:12" ht="15" customHeight="1">
      <c r="B2624" s="1615"/>
      <c r="C2624"/>
      <c r="D2624"/>
      <c r="E2624"/>
      <c r="F2624"/>
      <c r="G2624"/>
      <c r="H2624"/>
      <c r="I2624"/>
      <c r="J2624"/>
      <c r="K2624"/>
      <c r="L2624"/>
    </row>
    <row r="2625" spans="2:12" ht="15" customHeight="1">
      <c r="B2625" s="1615"/>
      <c r="C2625"/>
      <c r="D2625"/>
      <c r="E2625"/>
      <c r="F2625"/>
      <c r="G2625"/>
      <c r="H2625"/>
      <c r="I2625"/>
      <c r="J2625"/>
      <c r="K2625"/>
      <c r="L2625"/>
    </row>
    <row r="2626" spans="2:12" ht="15" customHeight="1">
      <c r="B2626" s="1615"/>
      <c r="C2626"/>
      <c r="D2626"/>
      <c r="E2626"/>
      <c r="F2626"/>
      <c r="G2626"/>
      <c r="H2626"/>
      <c r="I2626"/>
      <c r="J2626"/>
      <c r="K2626"/>
      <c r="L2626"/>
    </row>
    <row r="2627" spans="2:12" ht="15" customHeight="1">
      <c r="B2627" s="1615"/>
      <c r="C2627"/>
      <c r="D2627"/>
      <c r="E2627"/>
      <c r="F2627"/>
      <c r="G2627"/>
      <c r="H2627"/>
      <c r="I2627"/>
      <c r="J2627"/>
      <c r="K2627"/>
      <c r="L2627"/>
    </row>
    <row r="2628" spans="2:12" ht="15" customHeight="1">
      <c r="B2628" s="1615"/>
      <c r="C2628"/>
      <c r="D2628"/>
      <c r="E2628"/>
      <c r="F2628"/>
      <c r="G2628"/>
      <c r="H2628"/>
      <c r="I2628"/>
      <c r="J2628"/>
      <c r="K2628"/>
      <c r="L2628"/>
    </row>
    <row r="2629" spans="2:12" ht="15" customHeight="1">
      <c r="B2629" s="1615"/>
      <c r="C2629"/>
      <c r="D2629"/>
      <c r="E2629"/>
      <c r="F2629"/>
      <c r="G2629"/>
      <c r="H2629"/>
      <c r="I2629"/>
      <c r="J2629"/>
      <c r="K2629"/>
      <c r="L2629"/>
    </row>
    <row r="2630" spans="2:12" ht="15" customHeight="1">
      <c r="B2630" s="1615"/>
      <c r="C2630"/>
      <c r="D2630"/>
      <c r="E2630"/>
      <c r="F2630"/>
      <c r="G2630"/>
      <c r="H2630"/>
      <c r="I2630"/>
      <c r="J2630"/>
      <c r="K2630"/>
      <c r="L2630"/>
    </row>
    <row r="2631" spans="2:12" ht="15" customHeight="1">
      <c r="B2631" s="1615"/>
      <c r="C2631"/>
      <c r="D2631"/>
      <c r="E2631"/>
      <c r="F2631"/>
      <c r="G2631"/>
      <c r="H2631"/>
      <c r="I2631"/>
      <c r="J2631"/>
      <c r="K2631"/>
      <c r="L2631"/>
    </row>
    <row r="2632" spans="2:12" ht="15" customHeight="1">
      <c r="B2632" s="1615"/>
      <c r="C2632"/>
      <c r="D2632"/>
      <c r="E2632"/>
      <c r="F2632"/>
      <c r="G2632"/>
      <c r="H2632"/>
      <c r="I2632"/>
      <c r="J2632"/>
      <c r="K2632"/>
      <c r="L2632"/>
    </row>
    <row r="2633" spans="2:12" ht="15" customHeight="1">
      <c r="B2633" s="1615"/>
      <c r="C2633"/>
      <c r="D2633"/>
      <c r="E2633"/>
      <c r="F2633"/>
      <c r="G2633"/>
      <c r="H2633"/>
      <c r="I2633"/>
      <c r="J2633"/>
      <c r="K2633"/>
      <c r="L2633"/>
    </row>
    <row r="2634" spans="2:12" ht="15" customHeight="1">
      <c r="B2634" s="1615"/>
      <c r="C2634"/>
      <c r="D2634"/>
      <c r="E2634"/>
      <c r="F2634"/>
      <c r="G2634"/>
      <c r="H2634"/>
      <c r="I2634"/>
      <c r="J2634"/>
      <c r="K2634"/>
      <c r="L2634"/>
    </row>
    <row r="2635" spans="2:12" ht="15" customHeight="1">
      <c r="B2635" s="1615"/>
      <c r="C2635"/>
      <c r="D2635"/>
      <c r="E2635"/>
      <c r="F2635"/>
      <c r="G2635"/>
      <c r="H2635"/>
      <c r="I2635"/>
      <c r="J2635"/>
      <c r="K2635"/>
      <c r="L2635"/>
    </row>
    <row r="2636" spans="2:12" ht="15" customHeight="1">
      <c r="B2636" s="1615"/>
      <c r="C2636"/>
      <c r="D2636"/>
      <c r="E2636"/>
      <c r="F2636"/>
      <c r="G2636"/>
      <c r="H2636"/>
      <c r="I2636"/>
      <c r="J2636"/>
      <c r="K2636"/>
      <c r="L2636"/>
    </row>
    <row r="2637" spans="2:12" ht="15" customHeight="1">
      <c r="B2637" s="1615"/>
      <c r="C2637"/>
      <c r="D2637"/>
      <c r="E2637"/>
      <c r="F2637"/>
      <c r="G2637"/>
      <c r="H2637"/>
      <c r="I2637"/>
      <c r="J2637"/>
      <c r="K2637"/>
      <c r="L2637"/>
    </row>
    <row r="2638" spans="2:12" ht="15" customHeight="1">
      <c r="B2638" s="1615"/>
      <c r="C2638"/>
      <c r="D2638"/>
      <c r="E2638"/>
      <c r="F2638"/>
      <c r="G2638"/>
      <c r="H2638"/>
      <c r="I2638"/>
      <c r="J2638"/>
      <c r="K2638"/>
      <c r="L2638"/>
    </row>
    <row r="2639" spans="2:12" ht="15" customHeight="1">
      <c r="B2639" s="1615"/>
      <c r="C2639"/>
      <c r="D2639"/>
      <c r="E2639"/>
      <c r="F2639"/>
      <c r="G2639"/>
      <c r="H2639"/>
      <c r="I2639"/>
      <c r="J2639"/>
      <c r="K2639"/>
      <c r="L2639"/>
    </row>
    <row r="2640" spans="2:12" ht="15" customHeight="1">
      <c r="B2640" s="1615"/>
      <c r="C2640"/>
      <c r="D2640"/>
      <c r="E2640"/>
      <c r="F2640"/>
      <c r="G2640"/>
      <c r="H2640"/>
      <c r="I2640"/>
      <c r="J2640"/>
      <c r="K2640"/>
      <c r="L2640"/>
    </row>
    <row r="2641" spans="2:12" ht="15" customHeight="1">
      <c r="B2641" s="1615"/>
      <c r="C2641"/>
      <c r="D2641"/>
      <c r="E2641"/>
      <c r="F2641"/>
      <c r="G2641"/>
      <c r="H2641"/>
      <c r="I2641"/>
      <c r="J2641"/>
      <c r="K2641"/>
      <c r="L2641"/>
    </row>
    <row r="2642" spans="2:12" ht="15" customHeight="1">
      <c r="B2642" s="1615"/>
      <c r="C2642"/>
      <c r="D2642"/>
      <c r="E2642"/>
      <c r="F2642"/>
      <c r="G2642"/>
      <c r="H2642"/>
      <c r="I2642"/>
      <c r="J2642"/>
      <c r="K2642"/>
      <c r="L2642"/>
    </row>
    <row r="2643" spans="2:12" ht="15" customHeight="1">
      <c r="B2643" s="1615"/>
      <c r="C2643"/>
      <c r="D2643"/>
      <c r="E2643"/>
      <c r="F2643"/>
      <c r="G2643"/>
      <c r="H2643"/>
      <c r="I2643"/>
      <c r="J2643"/>
      <c r="K2643"/>
      <c r="L2643"/>
    </row>
    <row r="2644" spans="2:12" ht="15" customHeight="1">
      <c r="B2644" s="1615"/>
      <c r="C2644"/>
      <c r="D2644"/>
      <c r="E2644"/>
      <c r="F2644"/>
      <c r="G2644"/>
      <c r="H2644"/>
      <c r="I2644"/>
      <c r="J2644"/>
      <c r="K2644"/>
      <c r="L2644"/>
    </row>
    <row r="2645" spans="2:12" ht="15" customHeight="1">
      <c r="B2645" s="1615"/>
      <c r="C2645"/>
      <c r="D2645"/>
      <c r="E2645"/>
      <c r="F2645"/>
      <c r="G2645"/>
      <c r="H2645"/>
      <c r="I2645"/>
      <c r="J2645"/>
      <c r="K2645"/>
      <c r="L2645"/>
    </row>
    <row r="2646" spans="2:12" ht="15" customHeight="1">
      <c r="B2646" s="1615"/>
      <c r="C2646"/>
      <c r="D2646"/>
      <c r="E2646"/>
      <c r="F2646"/>
      <c r="G2646"/>
      <c r="H2646"/>
      <c r="I2646"/>
      <c r="J2646"/>
      <c r="K2646"/>
      <c r="L2646"/>
    </row>
    <row r="2647" spans="2:12" ht="15" customHeight="1">
      <c r="B2647" s="1615"/>
      <c r="C2647"/>
      <c r="D2647"/>
      <c r="E2647"/>
      <c r="F2647"/>
      <c r="G2647"/>
      <c r="H2647"/>
      <c r="I2647"/>
      <c r="J2647"/>
      <c r="K2647"/>
      <c r="L2647"/>
    </row>
    <row r="2648" spans="2:12" ht="15" customHeight="1">
      <c r="B2648" s="1615"/>
      <c r="C2648"/>
      <c r="D2648"/>
      <c r="E2648"/>
      <c r="F2648"/>
      <c r="G2648"/>
      <c r="H2648"/>
      <c r="I2648"/>
      <c r="J2648"/>
      <c r="K2648"/>
      <c r="L2648"/>
    </row>
    <row r="2649" spans="2:12" ht="15" customHeight="1">
      <c r="B2649" s="1615"/>
      <c r="C2649"/>
      <c r="D2649"/>
      <c r="E2649"/>
      <c r="F2649"/>
      <c r="G2649"/>
      <c r="H2649"/>
      <c r="I2649"/>
      <c r="J2649"/>
      <c r="K2649"/>
      <c r="L2649"/>
    </row>
    <row r="2650" spans="2:12" ht="15" customHeight="1">
      <c r="B2650" s="1615"/>
      <c r="C2650"/>
      <c r="D2650"/>
      <c r="E2650"/>
      <c r="F2650"/>
      <c r="G2650"/>
      <c r="H2650"/>
      <c r="I2650"/>
      <c r="J2650"/>
      <c r="K2650"/>
      <c r="L2650"/>
    </row>
    <row r="2651" spans="2:12" ht="15" customHeight="1">
      <c r="B2651" s="1615"/>
      <c r="C2651"/>
      <c r="D2651"/>
      <c r="E2651"/>
      <c r="F2651"/>
      <c r="G2651"/>
      <c r="H2651"/>
      <c r="I2651"/>
      <c r="J2651"/>
      <c r="K2651"/>
      <c r="L2651"/>
    </row>
    <row r="2652" spans="2:12" ht="15" customHeight="1">
      <c r="B2652" s="1615"/>
      <c r="C2652"/>
      <c r="D2652"/>
      <c r="E2652"/>
      <c r="F2652"/>
      <c r="G2652"/>
      <c r="H2652"/>
      <c r="I2652"/>
      <c r="J2652"/>
      <c r="K2652"/>
      <c r="L2652"/>
    </row>
    <row r="2653" spans="2:12" ht="15" customHeight="1">
      <c r="B2653" s="1615"/>
      <c r="C2653"/>
      <c r="D2653"/>
      <c r="E2653"/>
      <c r="F2653"/>
      <c r="G2653"/>
      <c r="H2653"/>
      <c r="I2653"/>
      <c r="J2653"/>
      <c r="K2653"/>
      <c r="L2653"/>
    </row>
    <row r="2654" spans="2:12" ht="15" customHeight="1">
      <c r="B2654" s="1615"/>
      <c r="C2654"/>
      <c r="D2654"/>
      <c r="E2654"/>
      <c r="F2654"/>
      <c r="G2654"/>
      <c r="H2654"/>
      <c r="I2654"/>
      <c r="J2654"/>
      <c r="K2654"/>
      <c r="L2654"/>
    </row>
    <row r="2655" spans="2:12" ht="15" customHeight="1">
      <c r="B2655" s="1615"/>
      <c r="C2655"/>
      <c r="D2655"/>
      <c r="E2655"/>
      <c r="F2655"/>
      <c r="G2655"/>
      <c r="H2655"/>
      <c r="I2655"/>
      <c r="J2655"/>
      <c r="K2655"/>
      <c r="L2655"/>
    </row>
    <row r="2656" spans="2:12" ht="15" customHeight="1">
      <c r="B2656" s="1615"/>
      <c r="C2656"/>
      <c r="D2656"/>
      <c r="E2656"/>
      <c r="F2656"/>
      <c r="G2656"/>
      <c r="H2656"/>
      <c r="I2656"/>
      <c r="J2656"/>
      <c r="K2656"/>
      <c r="L2656"/>
    </row>
    <row r="2657" spans="2:12" ht="15" customHeight="1">
      <c r="B2657" s="1615"/>
      <c r="C2657"/>
      <c r="D2657"/>
      <c r="E2657"/>
      <c r="F2657"/>
      <c r="G2657"/>
      <c r="H2657"/>
      <c r="I2657"/>
      <c r="J2657"/>
      <c r="K2657"/>
      <c r="L2657"/>
    </row>
    <row r="2658" spans="2:12" ht="15" customHeight="1">
      <c r="B2658" s="1615"/>
      <c r="C2658"/>
      <c r="D2658"/>
      <c r="E2658"/>
      <c r="F2658"/>
      <c r="G2658"/>
      <c r="H2658"/>
      <c r="I2658"/>
      <c r="J2658"/>
      <c r="K2658"/>
      <c r="L2658"/>
    </row>
    <row r="2659" spans="2:12" ht="15" customHeight="1">
      <c r="B2659" s="1615"/>
      <c r="C2659"/>
      <c r="D2659"/>
      <c r="E2659"/>
      <c r="F2659"/>
      <c r="G2659"/>
      <c r="H2659"/>
      <c r="I2659"/>
      <c r="J2659"/>
      <c r="K2659"/>
      <c r="L2659"/>
    </row>
    <row r="2660" spans="2:12" ht="15" customHeight="1">
      <c r="B2660" s="1615"/>
      <c r="C2660"/>
      <c r="D2660"/>
      <c r="E2660"/>
      <c r="F2660"/>
      <c r="G2660"/>
      <c r="H2660"/>
      <c r="I2660"/>
      <c r="J2660"/>
      <c r="K2660"/>
      <c r="L2660"/>
    </row>
    <row r="2661" spans="2:12" ht="15" customHeight="1">
      <c r="B2661" s="1615"/>
      <c r="C2661"/>
      <c r="D2661"/>
      <c r="E2661"/>
      <c r="F2661"/>
      <c r="G2661"/>
      <c r="H2661"/>
      <c r="I2661"/>
      <c r="J2661"/>
      <c r="K2661"/>
      <c r="L2661"/>
    </row>
    <row r="2662" spans="2:12" ht="15" customHeight="1">
      <c r="B2662" s="1615"/>
      <c r="C2662"/>
      <c r="D2662"/>
      <c r="E2662"/>
      <c r="F2662"/>
      <c r="G2662"/>
      <c r="H2662"/>
      <c r="I2662"/>
      <c r="J2662"/>
      <c r="K2662"/>
      <c r="L2662"/>
    </row>
    <row r="2663" spans="2:12" ht="15" customHeight="1">
      <c r="B2663" s="1615"/>
      <c r="C2663"/>
      <c r="D2663"/>
      <c r="E2663"/>
      <c r="F2663"/>
      <c r="G2663"/>
      <c r="H2663"/>
      <c r="I2663"/>
      <c r="J2663"/>
      <c r="K2663"/>
      <c r="L2663"/>
    </row>
    <row r="2664" spans="2:12" ht="15" customHeight="1">
      <c r="B2664" s="1615"/>
      <c r="C2664"/>
      <c r="D2664"/>
      <c r="E2664"/>
      <c r="F2664"/>
      <c r="G2664"/>
      <c r="H2664"/>
      <c r="I2664"/>
      <c r="J2664"/>
      <c r="K2664"/>
      <c r="L2664"/>
    </row>
    <row r="2665" spans="2:12" ht="15" customHeight="1">
      <c r="B2665" s="1615"/>
      <c r="C2665"/>
      <c r="D2665"/>
      <c r="E2665"/>
      <c r="F2665"/>
      <c r="G2665"/>
      <c r="H2665"/>
      <c r="I2665"/>
      <c r="J2665"/>
      <c r="K2665"/>
      <c r="L2665"/>
    </row>
    <row r="2666" spans="2:12" ht="15" customHeight="1">
      <c r="B2666" s="1615"/>
      <c r="C2666"/>
      <c r="D2666"/>
      <c r="E2666"/>
      <c r="F2666"/>
      <c r="G2666"/>
      <c r="H2666"/>
      <c r="I2666"/>
      <c r="J2666"/>
      <c r="K2666"/>
      <c r="L2666"/>
    </row>
    <row r="2667" spans="2:12" ht="15" customHeight="1">
      <c r="B2667" s="1615"/>
      <c r="C2667"/>
      <c r="D2667"/>
      <c r="E2667"/>
      <c r="F2667"/>
      <c r="G2667"/>
      <c r="H2667"/>
      <c r="I2667"/>
      <c r="J2667"/>
      <c r="K2667"/>
      <c r="L2667"/>
    </row>
    <row r="2668" spans="2:12" ht="15" customHeight="1">
      <c r="B2668" s="1615"/>
      <c r="C2668"/>
      <c r="D2668"/>
      <c r="E2668"/>
      <c r="F2668"/>
      <c r="G2668"/>
      <c r="H2668"/>
      <c r="I2668"/>
      <c r="J2668"/>
      <c r="K2668"/>
      <c r="L2668"/>
    </row>
    <row r="2669" spans="2:12" ht="15" customHeight="1">
      <c r="B2669" s="1615"/>
      <c r="C2669"/>
      <c r="D2669"/>
      <c r="E2669"/>
      <c r="F2669"/>
      <c r="G2669"/>
      <c r="H2669"/>
      <c r="I2669"/>
      <c r="J2669"/>
      <c r="K2669"/>
      <c r="L2669"/>
    </row>
    <row r="2670" spans="2:12" ht="15" customHeight="1">
      <c r="B2670" s="1615"/>
      <c r="C2670"/>
      <c r="D2670"/>
      <c r="E2670"/>
      <c r="F2670"/>
      <c r="G2670"/>
      <c r="H2670"/>
      <c r="I2670"/>
      <c r="J2670"/>
      <c r="K2670"/>
      <c r="L2670"/>
    </row>
    <row r="2671" spans="2:12" ht="15" customHeight="1">
      <c r="B2671" s="1615"/>
      <c r="C2671"/>
      <c r="D2671"/>
      <c r="E2671"/>
      <c r="F2671"/>
      <c r="G2671"/>
      <c r="H2671"/>
      <c r="I2671"/>
      <c r="J2671"/>
      <c r="K2671"/>
      <c r="L2671"/>
    </row>
    <row r="2672" spans="2:12" ht="15" customHeight="1">
      <c r="B2672" s="1615"/>
      <c r="C2672"/>
      <c r="D2672"/>
      <c r="E2672"/>
      <c r="F2672"/>
      <c r="G2672"/>
      <c r="H2672"/>
      <c r="I2672"/>
      <c r="J2672"/>
      <c r="K2672"/>
      <c r="L2672"/>
    </row>
    <row r="2673" spans="2:12" ht="15" customHeight="1">
      <c r="B2673" s="1615"/>
      <c r="C2673"/>
      <c r="D2673"/>
      <c r="E2673"/>
      <c r="F2673"/>
      <c r="G2673"/>
      <c r="H2673"/>
      <c r="I2673"/>
      <c r="J2673"/>
      <c r="K2673"/>
      <c r="L2673"/>
    </row>
    <row r="2674" spans="2:12" ht="15" customHeight="1">
      <c r="B2674" s="1615"/>
      <c r="C2674"/>
      <c r="D2674"/>
      <c r="E2674"/>
      <c r="F2674"/>
      <c r="G2674"/>
      <c r="H2674"/>
      <c r="I2674"/>
      <c r="J2674"/>
      <c r="K2674"/>
      <c r="L2674"/>
    </row>
    <row r="2675" spans="2:12" ht="15" customHeight="1">
      <c r="B2675" s="1615"/>
      <c r="C2675"/>
      <c r="D2675"/>
      <c r="E2675"/>
      <c r="F2675"/>
      <c r="G2675"/>
      <c r="H2675"/>
      <c r="I2675"/>
      <c r="J2675"/>
      <c r="K2675"/>
      <c r="L2675"/>
    </row>
    <row r="2676" spans="2:12" ht="15" customHeight="1">
      <c r="B2676" s="1615"/>
      <c r="C2676"/>
      <c r="D2676"/>
      <c r="E2676"/>
      <c r="F2676"/>
      <c r="G2676"/>
      <c r="H2676"/>
      <c r="I2676"/>
      <c r="J2676"/>
      <c r="K2676"/>
      <c r="L2676"/>
    </row>
    <row r="2677" spans="2:12" ht="15" customHeight="1">
      <c r="B2677" s="1615"/>
      <c r="C2677"/>
      <c r="D2677"/>
      <c r="E2677"/>
      <c r="F2677"/>
      <c r="G2677"/>
      <c r="H2677"/>
      <c r="I2677"/>
      <c r="J2677"/>
      <c r="K2677"/>
      <c r="L2677"/>
    </row>
    <row r="2678" spans="2:12" ht="15" customHeight="1">
      <c r="B2678" s="1615"/>
      <c r="C2678"/>
      <c r="D2678"/>
      <c r="E2678"/>
      <c r="F2678"/>
      <c r="G2678"/>
      <c r="H2678"/>
      <c r="I2678"/>
      <c r="J2678"/>
      <c r="K2678"/>
      <c r="L2678"/>
    </row>
    <row r="2679" spans="2:12" ht="15" customHeight="1">
      <c r="B2679" s="1615"/>
      <c r="C2679"/>
      <c r="D2679"/>
      <c r="E2679"/>
      <c r="F2679"/>
      <c r="G2679"/>
      <c r="H2679"/>
      <c r="I2679"/>
      <c r="J2679"/>
      <c r="K2679"/>
      <c r="L2679"/>
    </row>
    <row r="2680" spans="2:12" ht="15" customHeight="1">
      <c r="B2680" s="1615"/>
      <c r="C2680"/>
      <c r="D2680"/>
      <c r="E2680"/>
      <c r="F2680"/>
      <c r="G2680"/>
      <c r="H2680"/>
      <c r="I2680"/>
      <c r="J2680"/>
      <c r="K2680"/>
      <c r="L2680"/>
    </row>
    <row r="2681" spans="2:12" ht="15" customHeight="1">
      <c r="B2681" s="1615"/>
      <c r="C2681"/>
      <c r="D2681"/>
      <c r="E2681"/>
      <c r="F2681"/>
      <c r="G2681"/>
      <c r="H2681"/>
      <c r="I2681"/>
      <c r="J2681"/>
      <c r="K2681"/>
      <c r="L2681"/>
    </row>
    <row r="2682" spans="2:12" ht="15" customHeight="1">
      <c r="B2682" s="1615"/>
      <c r="C2682"/>
      <c r="D2682"/>
      <c r="E2682"/>
      <c r="F2682"/>
      <c r="G2682"/>
      <c r="H2682"/>
      <c r="I2682"/>
      <c r="J2682"/>
      <c r="K2682"/>
      <c r="L2682"/>
    </row>
    <row r="2683" spans="2:12" ht="15" customHeight="1">
      <c r="B2683" s="1615"/>
      <c r="C2683"/>
      <c r="D2683"/>
      <c r="E2683"/>
      <c r="F2683"/>
      <c r="G2683"/>
      <c r="H2683"/>
      <c r="I2683"/>
      <c r="J2683"/>
      <c r="K2683"/>
      <c r="L2683"/>
    </row>
    <row r="2684" spans="2:12" ht="15" customHeight="1">
      <c r="B2684" s="1615"/>
      <c r="C2684"/>
      <c r="D2684"/>
      <c r="E2684"/>
      <c r="F2684"/>
      <c r="G2684"/>
      <c r="H2684"/>
      <c r="I2684"/>
      <c r="J2684"/>
      <c r="K2684"/>
      <c r="L2684"/>
    </row>
    <row r="2685" spans="2:12" ht="15" customHeight="1">
      <c r="B2685" s="1615"/>
      <c r="C2685"/>
      <c r="D2685"/>
      <c r="E2685"/>
      <c r="F2685"/>
      <c r="G2685"/>
      <c r="H2685"/>
      <c r="I2685"/>
      <c r="J2685"/>
      <c r="K2685"/>
      <c r="L2685"/>
    </row>
    <row r="2686" spans="2:12" ht="15" customHeight="1">
      <c r="B2686" s="1615"/>
      <c r="C2686"/>
      <c r="D2686"/>
      <c r="E2686"/>
      <c r="F2686"/>
      <c r="G2686"/>
      <c r="H2686"/>
      <c r="I2686"/>
      <c r="J2686"/>
      <c r="K2686"/>
      <c r="L2686"/>
    </row>
    <row r="2687" spans="2:12" ht="15" customHeight="1">
      <c r="B2687" s="1615"/>
      <c r="C2687"/>
      <c r="D2687"/>
      <c r="E2687"/>
      <c r="F2687"/>
      <c r="G2687"/>
      <c r="H2687"/>
      <c r="I2687"/>
      <c r="J2687"/>
      <c r="K2687"/>
      <c r="L2687"/>
    </row>
    <row r="2688" spans="2:12" ht="15" customHeight="1">
      <c r="B2688" s="1615"/>
      <c r="C2688"/>
      <c r="D2688"/>
      <c r="E2688"/>
      <c r="F2688"/>
      <c r="G2688"/>
      <c r="H2688"/>
      <c r="I2688"/>
      <c r="J2688"/>
      <c r="K2688"/>
      <c r="L2688"/>
    </row>
    <row r="2689" spans="2:12" ht="15" customHeight="1">
      <c r="B2689" s="1615"/>
      <c r="C2689"/>
      <c r="D2689"/>
      <c r="E2689"/>
      <c r="F2689"/>
      <c r="G2689"/>
      <c r="H2689"/>
      <c r="I2689"/>
      <c r="J2689"/>
      <c r="K2689"/>
      <c r="L2689"/>
    </row>
    <row r="2690" spans="2:12" ht="15" customHeight="1">
      <c r="B2690" s="1615"/>
      <c r="C2690"/>
      <c r="D2690"/>
      <c r="E2690"/>
      <c r="F2690"/>
      <c r="G2690"/>
      <c r="H2690"/>
      <c r="I2690"/>
      <c r="J2690"/>
      <c r="K2690"/>
      <c r="L2690"/>
    </row>
    <row r="2691" spans="2:12" ht="15" customHeight="1">
      <c r="B2691" s="1615"/>
      <c r="C2691"/>
      <c r="D2691"/>
      <c r="E2691"/>
      <c r="F2691"/>
      <c r="G2691"/>
      <c r="H2691"/>
      <c r="I2691"/>
      <c r="J2691"/>
      <c r="K2691"/>
      <c r="L2691"/>
    </row>
    <row r="2692" spans="2:12" ht="15" customHeight="1">
      <c r="B2692" s="1615"/>
      <c r="C2692"/>
      <c r="D2692"/>
      <c r="E2692"/>
      <c r="F2692"/>
      <c r="G2692"/>
      <c r="H2692"/>
      <c r="I2692"/>
      <c r="J2692"/>
      <c r="K2692"/>
      <c r="L2692"/>
    </row>
    <row r="2693" spans="2:12" ht="15" customHeight="1">
      <c r="B2693" s="1615"/>
      <c r="C2693"/>
      <c r="D2693"/>
      <c r="E2693"/>
      <c r="F2693"/>
      <c r="G2693"/>
      <c r="H2693"/>
      <c r="I2693"/>
      <c r="J2693"/>
      <c r="K2693"/>
      <c r="L2693"/>
    </row>
    <row r="2694" spans="2:12" ht="15" customHeight="1">
      <c r="B2694" s="1615"/>
      <c r="C2694"/>
      <c r="D2694"/>
      <c r="E2694"/>
      <c r="F2694"/>
      <c r="G2694"/>
      <c r="H2694"/>
      <c r="I2694"/>
      <c r="J2694"/>
      <c r="K2694"/>
      <c r="L2694"/>
    </row>
    <row r="2695" spans="2:12" ht="15" customHeight="1">
      <c r="B2695" s="1615"/>
      <c r="C2695"/>
      <c r="D2695"/>
      <c r="E2695"/>
      <c r="F2695"/>
      <c r="G2695"/>
      <c r="H2695"/>
      <c r="I2695"/>
      <c r="J2695"/>
      <c r="K2695"/>
      <c r="L2695"/>
    </row>
    <row r="2696" spans="2:12" ht="15" customHeight="1">
      <c r="B2696" s="1615"/>
      <c r="C2696"/>
      <c r="D2696"/>
      <c r="E2696"/>
      <c r="F2696"/>
      <c r="G2696"/>
      <c r="H2696"/>
      <c r="I2696"/>
      <c r="J2696"/>
      <c r="K2696"/>
      <c r="L2696"/>
    </row>
    <row r="2697" spans="2:12" ht="15" customHeight="1">
      <c r="B2697" s="1615"/>
      <c r="C2697"/>
      <c r="D2697"/>
      <c r="E2697"/>
      <c r="F2697"/>
      <c r="G2697"/>
      <c r="H2697"/>
      <c r="I2697"/>
      <c r="J2697"/>
      <c r="K2697"/>
      <c r="L2697"/>
    </row>
    <row r="2698" spans="2:12" ht="15" customHeight="1">
      <c r="B2698" s="1615"/>
      <c r="C2698"/>
      <c r="D2698"/>
      <c r="E2698"/>
      <c r="F2698"/>
      <c r="G2698"/>
      <c r="H2698"/>
      <c r="I2698"/>
      <c r="J2698"/>
      <c r="K2698"/>
      <c r="L2698"/>
    </row>
    <row r="2699" spans="2:12" ht="15" customHeight="1">
      <c r="B2699" s="1615"/>
      <c r="C2699"/>
      <c r="D2699"/>
      <c r="E2699"/>
      <c r="F2699"/>
      <c r="G2699"/>
      <c r="H2699"/>
      <c r="I2699"/>
      <c r="J2699"/>
      <c r="K2699"/>
      <c r="L2699"/>
    </row>
    <row r="2700" spans="2:12" ht="15" customHeight="1">
      <c r="B2700" s="1615"/>
      <c r="C2700"/>
      <c r="D2700"/>
      <c r="E2700"/>
      <c r="F2700"/>
      <c r="G2700"/>
      <c r="H2700"/>
      <c r="I2700"/>
      <c r="J2700"/>
      <c r="K2700"/>
      <c r="L2700"/>
    </row>
    <row r="2701" spans="2:12" ht="15" customHeight="1">
      <c r="B2701" s="1615"/>
      <c r="C2701"/>
      <c r="D2701"/>
      <c r="E2701"/>
      <c r="F2701"/>
      <c r="G2701"/>
      <c r="H2701"/>
      <c r="I2701"/>
      <c r="J2701"/>
      <c r="K2701"/>
      <c r="L2701"/>
    </row>
    <row r="2702" spans="2:12" ht="15" customHeight="1">
      <c r="B2702" s="1615"/>
      <c r="C2702"/>
      <c r="D2702"/>
      <c r="E2702"/>
      <c r="F2702"/>
      <c r="G2702"/>
      <c r="H2702"/>
      <c r="I2702"/>
      <c r="J2702"/>
      <c r="K2702"/>
      <c r="L2702"/>
    </row>
    <row r="2703" spans="2:12" ht="15" customHeight="1">
      <c r="B2703" s="1615"/>
      <c r="C2703"/>
      <c r="D2703"/>
      <c r="E2703"/>
      <c r="F2703"/>
      <c r="G2703"/>
      <c r="H2703"/>
      <c r="I2703"/>
      <c r="J2703"/>
      <c r="K2703"/>
      <c r="L2703"/>
    </row>
    <row r="2704" spans="2:12" ht="15" customHeight="1">
      <c r="B2704" s="1615"/>
      <c r="C2704"/>
      <c r="D2704"/>
      <c r="E2704"/>
      <c r="F2704"/>
      <c r="G2704"/>
      <c r="H2704"/>
      <c r="I2704"/>
      <c r="J2704"/>
      <c r="K2704"/>
      <c r="L2704"/>
    </row>
    <row r="2705" spans="2:12" ht="15" customHeight="1">
      <c r="B2705" s="1615"/>
      <c r="C2705"/>
      <c r="D2705"/>
      <c r="E2705"/>
      <c r="F2705"/>
      <c r="G2705"/>
      <c r="H2705"/>
      <c r="I2705"/>
      <c r="J2705"/>
      <c r="K2705"/>
      <c r="L2705"/>
    </row>
    <row r="2706" spans="2:12" ht="15" customHeight="1">
      <c r="B2706" s="1615"/>
      <c r="C2706"/>
      <c r="D2706"/>
      <c r="E2706"/>
      <c r="F2706"/>
      <c r="G2706"/>
      <c r="H2706"/>
      <c r="I2706"/>
      <c r="J2706"/>
      <c r="K2706"/>
      <c r="L2706"/>
    </row>
    <row r="2707" spans="2:12" ht="15" customHeight="1">
      <c r="B2707" s="1615"/>
      <c r="C2707"/>
      <c r="D2707"/>
      <c r="E2707"/>
      <c r="F2707"/>
      <c r="G2707"/>
      <c r="H2707"/>
      <c r="I2707"/>
      <c r="J2707"/>
      <c r="K2707"/>
      <c r="L2707"/>
    </row>
    <row r="2708" spans="2:12" ht="15" customHeight="1">
      <c r="B2708" s="1615"/>
      <c r="C2708"/>
      <c r="D2708"/>
      <c r="E2708"/>
      <c r="F2708"/>
      <c r="G2708"/>
      <c r="H2708"/>
      <c r="I2708"/>
      <c r="J2708"/>
      <c r="K2708"/>
      <c r="L2708"/>
    </row>
    <row r="2709" spans="2:12" ht="15" customHeight="1">
      <c r="B2709" s="1615"/>
      <c r="C2709"/>
      <c r="D2709"/>
      <c r="E2709"/>
      <c r="F2709"/>
      <c r="G2709"/>
      <c r="H2709"/>
      <c r="I2709"/>
      <c r="J2709"/>
      <c r="K2709"/>
      <c r="L2709"/>
    </row>
    <row r="2710" spans="2:12" ht="15" customHeight="1">
      <c r="B2710" s="1615"/>
      <c r="C2710"/>
      <c r="D2710"/>
      <c r="E2710"/>
      <c r="F2710"/>
      <c r="G2710"/>
      <c r="H2710"/>
      <c r="I2710"/>
      <c r="J2710"/>
      <c r="K2710"/>
      <c r="L2710"/>
    </row>
    <row r="2711" spans="2:12" ht="15" customHeight="1">
      <c r="B2711" s="1615"/>
      <c r="C2711"/>
      <c r="D2711"/>
      <c r="E2711"/>
      <c r="F2711"/>
      <c r="G2711"/>
      <c r="H2711"/>
      <c r="I2711"/>
      <c r="J2711"/>
      <c r="K2711"/>
      <c r="L2711"/>
    </row>
    <row r="2712" spans="2:12" ht="15" customHeight="1">
      <c r="B2712" s="1615"/>
      <c r="C2712"/>
      <c r="D2712"/>
      <c r="E2712"/>
      <c r="F2712"/>
      <c r="G2712"/>
      <c r="H2712"/>
      <c r="I2712"/>
      <c r="J2712"/>
      <c r="K2712"/>
      <c r="L2712"/>
    </row>
    <row r="2713" spans="2:12" ht="15" customHeight="1">
      <c r="B2713" s="1615"/>
      <c r="C2713"/>
      <c r="D2713"/>
      <c r="E2713"/>
      <c r="F2713"/>
      <c r="G2713"/>
      <c r="H2713"/>
      <c r="I2713"/>
      <c r="J2713"/>
      <c r="K2713"/>
      <c r="L2713"/>
    </row>
    <row r="2714" spans="2:12" ht="15" customHeight="1">
      <c r="B2714" s="1615"/>
      <c r="C2714"/>
      <c r="D2714"/>
      <c r="E2714"/>
      <c r="F2714"/>
      <c r="G2714"/>
      <c r="H2714"/>
      <c r="I2714"/>
      <c r="J2714"/>
      <c r="K2714"/>
      <c r="L2714"/>
    </row>
    <row r="2715" spans="2:12" ht="15" customHeight="1">
      <c r="B2715" s="1615"/>
      <c r="C2715"/>
      <c r="D2715"/>
      <c r="E2715"/>
      <c r="F2715"/>
      <c r="G2715"/>
      <c r="H2715"/>
      <c r="I2715"/>
      <c r="J2715"/>
      <c r="K2715"/>
      <c r="L2715"/>
    </row>
    <row r="2716" spans="2:12" ht="15" customHeight="1">
      <c r="B2716" s="1615"/>
      <c r="C2716"/>
      <c r="D2716"/>
      <c r="E2716"/>
      <c r="F2716"/>
      <c r="G2716"/>
      <c r="H2716"/>
      <c r="I2716"/>
      <c r="J2716"/>
      <c r="K2716"/>
      <c r="L2716"/>
    </row>
    <row r="2717" spans="2:12" ht="15" customHeight="1">
      <c r="B2717" s="1615"/>
      <c r="C2717"/>
      <c r="D2717"/>
      <c r="E2717"/>
      <c r="F2717"/>
      <c r="G2717"/>
      <c r="H2717"/>
      <c r="I2717"/>
      <c r="J2717"/>
      <c r="K2717"/>
      <c r="L2717"/>
    </row>
    <row r="2718" spans="2:12" ht="15" customHeight="1">
      <c r="B2718" s="1615"/>
      <c r="C2718"/>
      <c r="D2718"/>
      <c r="E2718"/>
      <c r="F2718"/>
      <c r="G2718"/>
      <c r="H2718"/>
      <c r="I2718"/>
      <c r="J2718"/>
      <c r="K2718"/>
      <c r="L2718"/>
    </row>
    <row r="2719" spans="2:12" ht="15" customHeight="1">
      <c r="B2719" s="1615"/>
      <c r="C2719"/>
      <c r="D2719"/>
      <c r="E2719"/>
      <c r="F2719"/>
      <c r="G2719"/>
      <c r="H2719"/>
      <c r="I2719"/>
      <c r="J2719"/>
      <c r="K2719"/>
      <c r="L2719"/>
    </row>
    <row r="2720" spans="2:12" ht="15" customHeight="1">
      <c r="B2720" s="1615"/>
      <c r="C2720"/>
      <c r="D2720"/>
      <c r="E2720"/>
      <c r="F2720"/>
      <c r="G2720"/>
      <c r="H2720"/>
      <c r="I2720"/>
      <c r="J2720"/>
      <c r="K2720"/>
      <c r="L2720"/>
    </row>
    <row r="2721" spans="2:12" ht="15" customHeight="1">
      <c r="B2721" s="1615"/>
      <c r="C2721"/>
      <c r="D2721"/>
      <c r="E2721"/>
      <c r="F2721"/>
      <c r="G2721"/>
      <c r="H2721"/>
      <c r="I2721"/>
      <c r="J2721"/>
      <c r="K2721"/>
      <c r="L2721"/>
    </row>
    <row r="2722" spans="2:12" ht="15" customHeight="1">
      <c r="B2722" s="1615"/>
      <c r="C2722"/>
      <c r="D2722"/>
      <c r="E2722"/>
      <c r="F2722"/>
      <c r="G2722"/>
      <c r="H2722"/>
      <c r="I2722"/>
      <c r="J2722"/>
      <c r="K2722"/>
      <c r="L2722"/>
    </row>
    <row r="2723" spans="2:12" ht="15" customHeight="1">
      <c r="B2723" s="1615"/>
      <c r="C2723"/>
      <c r="D2723"/>
      <c r="E2723"/>
      <c r="F2723"/>
      <c r="G2723"/>
      <c r="H2723"/>
      <c r="I2723"/>
      <c r="J2723"/>
      <c r="K2723"/>
      <c r="L2723"/>
    </row>
    <row r="2724" spans="2:12" ht="15" customHeight="1">
      <c r="B2724" s="1615"/>
      <c r="C2724"/>
      <c r="D2724"/>
      <c r="E2724"/>
      <c r="F2724"/>
      <c r="G2724"/>
      <c r="H2724"/>
      <c r="I2724"/>
      <c r="J2724"/>
      <c r="K2724"/>
      <c r="L2724"/>
    </row>
    <row r="2725" spans="2:12" ht="15" customHeight="1">
      <c r="B2725" s="1615"/>
      <c r="C2725"/>
      <c r="D2725"/>
      <c r="E2725"/>
      <c r="F2725"/>
      <c r="G2725"/>
      <c r="H2725"/>
      <c r="I2725"/>
      <c r="J2725"/>
      <c r="K2725"/>
      <c r="L2725"/>
    </row>
    <row r="2726" spans="2:12" ht="15" customHeight="1">
      <c r="B2726" s="1615"/>
      <c r="C2726"/>
      <c r="D2726"/>
      <c r="E2726"/>
      <c r="F2726"/>
      <c r="G2726"/>
      <c r="H2726"/>
      <c r="I2726"/>
      <c r="J2726"/>
      <c r="K2726"/>
      <c r="L2726"/>
    </row>
    <row r="2727" spans="2:12" ht="15" customHeight="1">
      <c r="B2727" s="1615"/>
      <c r="C2727"/>
      <c r="D2727"/>
      <c r="E2727"/>
      <c r="F2727"/>
      <c r="G2727"/>
      <c r="H2727"/>
      <c r="I2727"/>
      <c r="J2727"/>
      <c r="K2727"/>
      <c r="L2727"/>
    </row>
    <row r="2728" spans="2:12" ht="15" customHeight="1">
      <c r="B2728" s="1615"/>
      <c r="C2728"/>
      <c r="D2728"/>
      <c r="E2728"/>
      <c r="F2728"/>
      <c r="G2728"/>
      <c r="H2728"/>
      <c r="I2728"/>
      <c r="J2728"/>
      <c r="K2728"/>
      <c r="L2728"/>
    </row>
    <row r="2729" spans="2:12" ht="15" customHeight="1">
      <c r="B2729" s="1615"/>
      <c r="C2729"/>
      <c r="D2729"/>
      <c r="E2729"/>
      <c r="F2729"/>
      <c r="G2729"/>
      <c r="H2729"/>
      <c r="I2729"/>
      <c r="J2729"/>
      <c r="K2729"/>
      <c r="L2729"/>
    </row>
    <row r="2730" spans="2:12" ht="15" customHeight="1">
      <c r="B2730" s="1615"/>
      <c r="C2730"/>
      <c r="D2730"/>
      <c r="E2730"/>
      <c r="F2730"/>
      <c r="G2730"/>
      <c r="H2730"/>
      <c r="I2730"/>
      <c r="J2730"/>
      <c r="K2730"/>
      <c r="L2730"/>
    </row>
    <row r="2731" spans="2:12" ht="15" customHeight="1">
      <c r="B2731" s="1615"/>
      <c r="C2731"/>
      <c r="D2731"/>
      <c r="E2731"/>
      <c r="F2731"/>
      <c r="G2731"/>
      <c r="H2731"/>
      <c r="I2731"/>
      <c r="J2731"/>
      <c r="K2731"/>
      <c r="L2731"/>
    </row>
    <row r="2732" spans="2:12" ht="15" customHeight="1">
      <c r="B2732" s="1615"/>
      <c r="C2732"/>
      <c r="D2732"/>
      <c r="E2732"/>
      <c r="F2732"/>
      <c r="G2732"/>
      <c r="H2732"/>
      <c r="I2732"/>
      <c r="J2732"/>
      <c r="K2732"/>
      <c r="L2732"/>
    </row>
    <row r="2733" spans="2:12" ht="15" customHeight="1">
      <c r="B2733" s="1615"/>
      <c r="C2733"/>
      <c r="D2733"/>
      <c r="E2733"/>
      <c r="F2733"/>
      <c r="G2733"/>
      <c r="H2733"/>
      <c r="I2733"/>
      <c r="J2733"/>
      <c r="K2733"/>
      <c r="L2733"/>
    </row>
    <row r="2734" spans="2:12" ht="15" customHeight="1">
      <c r="B2734" s="1615"/>
      <c r="C2734"/>
      <c r="D2734"/>
      <c r="E2734"/>
      <c r="F2734"/>
      <c r="G2734"/>
      <c r="H2734"/>
      <c r="I2734"/>
      <c r="J2734"/>
      <c r="K2734"/>
      <c r="L2734"/>
    </row>
    <row r="2735" spans="2:12" ht="15" customHeight="1">
      <c r="B2735" s="1615"/>
      <c r="C2735"/>
      <c r="D2735"/>
      <c r="E2735"/>
      <c r="F2735"/>
      <c r="G2735"/>
      <c r="H2735"/>
      <c r="I2735"/>
      <c r="J2735"/>
      <c r="K2735"/>
      <c r="L2735"/>
    </row>
    <row r="2736" spans="2:12" ht="15" customHeight="1">
      <c r="B2736" s="1615"/>
      <c r="C2736"/>
      <c r="D2736"/>
      <c r="E2736"/>
      <c r="F2736"/>
      <c r="G2736"/>
      <c r="H2736"/>
      <c r="I2736"/>
      <c r="J2736"/>
      <c r="K2736"/>
      <c r="L2736"/>
    </row>
    <row r="2737" spans="2:12" ht="15" customHeight="1">
      <c r="B2737" s="1615"/>
      <c r="C2737"/>
      <c r="D2737"/>
      <c r="E2737"/>
      <c r="F2737"/>
      <c r="G2737"/>
      <c r="H2737"/>
      <c r="I2737"/>
      <c r="J2737"/>
      <c r="K2737"/>
      <c r="L2737"/>
    </row>
    <row r="2738" spans="2:12" ht="15" customHeight="1">
      <c r="B2738" s="1615"/>
      <c r="C2738"/>
      <c r="D2738"/>
      <c r="E2738"/>
      <c r="F2738"/>
      <c r="G2738"/>
      <c r="H2738"/>
      <c r="I2738"/>
      <c r="J2738"/>
      <c r="K2738"/>
      <c r="L2738"/>
    </row>
    <row r="2739" spans="2:12" ht="15" customHeight="1">
      <c r="B2739" s="1615"/>
      <c r="C2739"/>
      <c r="D2739"/>
      <c r="E2739"/>
      <c r="F2739"/>
      <c r="G2739"/>
      <c r="H2739"/>
      <c r="I2739"/>
      <c r="J2739"/>
      <c r="K2739"/>
      <c r="L2739"/>
    </row>
    <row r="2740" spans="2:12" ht="15" customHeight="1">
      <c r="B2740" s="1615"/>
      <c r="C2740"/>
      <c r="D2740"/>
      <c r="E2740"/>
      <c r="F2740"/>
      <c r="G2740"/>
      <c r="H2740"/>
      <c r="I2740"/>
      <c r="J2740"/>
      <c r="K2740"/>
      <c r="L2740"/>
    </row>
    <row r="2741" spans="2:12" ht="15" customHeight="1">
      <c r="B2741" s="1615"/>
      <c r="C2741"/>
      <c r="D2741"/>
      <c r="E2741"/>
      <c r="F2741"/>
      <c r="G2741"/>
      <c r="H2741"/>
      <c r="I2741"/>
      <c r="J2741"/>
      <c r="K2741"/>
      <c r="L2741"/>
    </row>
    <row r="2742" spans="2:12" ht="15" customHeight="1">
      <c r="B2742" s="1615"/>
      <c r="C2742"/>
      <c r="D2742"/>
      <c r="E2742"/>
      <c r="F2742"/>
      <c r="G2742"/>
      <c r="H2742"/>
      <c r="I2742"/>
      <c r="J2742"/>
      <c r="K2742"/>
      <c r="L2742"/>
    </row>
    <row r="2743" spans="2:12" ht="15" customHeight="1">
      <c r="B2743" s="1615"/>
      <c r="C2743"/>
      <c r="D2743"/>
      <c r="E2743"/>
      <c r="F2743"/>
      <c r="G2743"/>
      <c r="H2743"/>
      <c r="I2743"/>
      <c r="J2743"/>
      <c r="K2743"/>
      <c r="L2743"/>
    </row>
    <row r="2744" spans="2:12" ht="15" customHeight="1">
      <c r="B2744" s="1615"/>
      <c r="C2744"/>
      <c r="D2744"/>
      <c r="E2744"/>
      <c r="F2744"/>
      <c r="G2744"/>
      <c r="H2744"/>
      <c r="I2744"/>
      <c r="J2744"/>
      <c r="K2744"/>
      <c r="L2744"/>
    </row>
    <row r="2745" spans="2:12" ht="15" customHeight="1">
      <c r="B2745" s="1615"/>
      <c r="C2745"/>
      <c r="D2745"/>
      <c r="E2745"/>
      <c r="F2745"/>
      <c r="G2745"/>
      <c r="H2745"/>
      <c r="I2745"/>
      <c r="J2745"/>
      <c r="K2745"/>
      <c r="L2745"/>
    </row>
    <row r="2746" spans="2:12" ht="15" customHeight="1">
      <c r="B2746" s="1615"/>
      <c r="C2746"/>
      <c r="D2746"/>
      <c r="E2746"/>
      <c r="F2746"/>
      <c r="G2746"/>
      <c r="H2746"/>
      <c r="I2746"/>
      <c r="J2746"/>
      <c r="K2746"/>
      <c r="L2746"/>
    </row>
    <row r="2747" spans="2:12" ht="15" customHeight="1">
      <c r="B2747" s="1615"/>
      <c r="C2747"/>
      <c r="D2747"/>
      <c r="E2747"/>
      <c r="F2747"/>
      <c r="G2747"/>
      <c r="H2747"/>
      <c r="I2747"/>
      <c r="J2747"/>
      <c r="K2747"/>
      <c r="L2747"/>
    </row>
    <row r="2748" spans="2:12" ht="15" customHeight="1">
      <c r="B2748" s="1615"/>
      <c r="C2748"/>
      <c r="D2748"/>
      <c r="E2748"/>
      <c r="F2748"/>
      <c r="G2748"/>
      <c r="H2748"/>
      <c r="I2748"/>
      <c r="J2748"/>
      <c r="K2748"/>
      <c r="L2748"/>
    </row>
    <row r="2749" spans="2:12" ht="15" customHeight="1">
      <c r="B2749" s="1615"/>
      <c r="C2749"/>
      <c r="D2749"/>
      <c r="E2749"/>
      <c r="F2749"/>
      <c r="G2749"/>
      <c r="H2749"/>
      <c r="I2749"/>
      <c r="J2749"/>
      <c r="K2749"/>
      <c r="L2749"/>
    </row>
    <row r="2750" spans="2:12" ht="15" customHeight="1">
      <c r="B2750" s="1615"/>
      <c r="C2750"/>
      <c r="D2750"/>
      <c r="E2750"/>
      <c r="F2750"/>
      <c r="G2750"/>
      <c r="H2750"/>
      <c r="I2750"/>
      <c r="J2750"/>
      <c r="K2750"/>
      <c r="L2750"/>
    </row>
    <row r="2751" spans="2:12" ht="15" customHeight="1">
      <c r="B2751" s="1615"/>
      <c r="C2751"/>
      <c r="D2751"/>
      <c r="E2751"/>
      <c r="F2751"/>
      <c r="G2751"/>
      <c r="H2751"/>
      <c r="I2751"/>
      <c r="J2751"/>
      <c r="K2751"/>
      <c r="L2751"/>
    </row>
    <row r="2752" spans="2:12" ht="15" customHeight="1">
      <c r="B2752" s="1615"/>
      <c r="C2752"/>
      <c r="D2752"/>
      <c r="E2752"/>
      <c r="F2752"/>
      <c r="G2752"/>
      <c r="H2752"/>
      <c r="I2752"/>
      <c r="J2752"/>
      <c r="K2752"/>
      <c r="L2752"/>
    </row>
    <row r="2753" spans="2:12" ht="15" customHeight="1">
      <c r="B2753" s="1615"/>
      <c r="C2753"/>
      <c r="D2753"/>
      <c r="E2753"/>
      <c r="F2753"/>
      <c r="G2753"/>
      <c r="H2753"/>
      <c r="I2753"/>
      <c r="J2753"/>
      <c r="K2753"/>
      <c r="L2753"/>
    </row>
    <row r="2754" spans="2:12" ht="15" customHeight="1">
      <c r="B2754" s="1615"/>
      <c r="C2754"/>
      <c r="D2754"/>
      <c r="E2754"/>
      <c r="F2754"/>
      <c r="G2754"/>
      <c r="H2754"/>
      <c r="I2754"/>
      <c r="J2754"/>
      <c r="K2754"/>
      <c r="L2754"/>
    </row>
    <row r="2755" spans="2:12" ht="15" customHeight="1">
      <c r="B2755" s="1615"/>
      <c r="C2755"/>
      <c r="D2755"/>
      <c r="E2755"/>
      <c r="F2755"/>
      <c r="G2755"/>
      <c r="H2755"/>
      <c r="I2755"/>
      <c r="J2755"/>
      <c r="K2755"/>
      <c r="L2755"/>
    </row>
    <row r="2756" spans="2:12" ht="15" customHeight="1">
      <c r="B2756" s="1615"/>
      <c r="C2756"/>
      <c r="D2756"/>
      <c r="E2756"/>
      <c r="F2756"/>
      <c r="G2756"/>
      <c r="H2756"/>
      <c r="I2756"/>
      <c r="J2756"/>
      <c r="K2756"/>
      <c r="L2756"/>
    </row>
    <row r="2757" spans="2:12" ht="15" customHeight="1">
      <c r="B2757" s="1615"/>
      <c r="C2757"/>
      <c r="D2757"/>
      <c r="E2757"/>
      <c r="F2757"/>
      <c r="G2757"/>
      <c r="H2757"/>
      <c r="I2757"/>
      <c r="J2757"/>
      <c r="K2757"/>
      <c r="L2757"/>
    </row>
    <row r="2758" spans="2:12" ht="15" customHeight="1">
      <c r="B2758" s="1615"/>
      <c r="C2758"/>
      <c r="D2758"/>
      <c r="E2758"/>
      <c r="F2758"/>
      <c r="G2758"/>
      <c r="H2758"/>
      <c r="I2758"/>
      <c r="J2758"/>
      <c r="K2758"/>
      <c r="L2758"/>
    </row>
    <row r="2759" spans="2:12" ht="15" customHeight="1">
      <c r="B2759" s="1615"/>
      <c r="C2759"/>
      <c r="D2759"/>
      <c r="E2759"/>
      <c r="F2759"/>
      <c r="G2759"/>
      <c r="H2759"/>
      <c r="I2759"/>
      <c r="J2759"/>
      <c r="K2759"/>
      <c r="L2759"/>
    </row>
    <row r="2760" spans="2:12" ht="15" customHeight="1">
      <c r="B2760" s="1615"/>
      <c r="C2760"/>
      <c r="D2760"/>
      <c r="E2760"/>
      <c r="F2760"/>
      <c r="G2760"/>
      <c r="H2760"/>
      <c r="I2760"/>
      <c r="J2760"/>
      <c r="K2760"/>
      <c r="L2760"/>
    </row>
    <row r="2761" spans="2:12" ht="15" customHeight="1">
      <c r="B2761" s="1615"/>
      <c r="C2761"/>
      <c r="D2761"/>
      <c r="E2761"/>
      <c r="F2761"/>
      <c r="G2761"/>
      <c r="H2761"/>
      <c r="I2761"/>
      <c r="J2761"/>
      <c r="K2761"/>
      <c r="L2761"/>
    </row>
    <row r="2762" spans="2:12" ht="15" customHeight="1">
      <c r="B2762" s="1615"/>
      <c r="C2762"/>
      <c r="D2762"/>
      <c r="E2762"/>
      <c r="F2762"/>
      <c r="G2762"/>
      <c r="H2762"/>
      <c r="I2762"/>
      <c r="J2762"/>
      <c r="K2762"/>
      <c r="L2762"/>
    </row>
    <row r="2763" spans="2:12" ht="15" customHeight="1">
      <c r="B2763" s="1615"/>
      <c r="C2763"/>
      <c r="D2763"/>
      <c r="E2763"/>
      <c r="F2763"/>
      <c r="G2763"/>
      <c r="H2763"/>
      <c r="I2763"/>
      <c r="J2763"/>
      <c r="K2763"/>
      <c r="L2763"/>
    </row>
    <row r="2764" spans="2:12" ht="15" customHeight="1">
      <c r="B2764" s="1615"/>
      <c r="C2764"/>
      <c r="D2764"/>
      <c r="E2764"/>
      <c r="F2764"/>
      <c r="G2764"/>
      <c r="H2764"/>
      <c r="I2764"/>
      <c r="J2764"/>
      <c r="K2764"/>
      <c r="L2764"/>
    </row>
    <row r="2765" spans="2:12" ht="15" customHeight="1">
      <c r="B2765" s="1615"/>
      <c r="C2765"/>
      <c r="D2765"/>
      <c r="E2765"/>
      <c r="F2765"/>
      <c r="G2765"/>
      <c r="H2765"/>
      <c r="I2765"/>
      <c r="J2765"/>
      <c r="K2765"/>
      <c r="L2765"/>
    </row>
    <row r="2766" spans="2:12" ht="15" customHeight="1">
      <c r="B2766" s="1615"/>
      <c r="C2766"/>
      <c r="D2766"/>
      <c r="E2766"/>
      <c r="F2766"/>
      <c r="G2766"/>
      <c r="H2766"/>
      <c r="I2766"/>
      <c r="J2766"/>
      <c r="K2766"/>
      <c r="L2766"/>
    </row>
    <row r="2767" spans="2:12" ht="15" customHeight="1">
      <c r="B2767" s="1615"/>
      <c r="C2767"/>
      <c r="D2767"/>
      <c r="E2767"/>
      <c r="F2767"/>
      <c r="G2767"/>
      <c r="H2767"/>
      <c r="I2767"/>
      <c r="J2767"/>
      <c r="K2767"/>
      <c r="L2767"/>
    </row>
    <row r="2768" spans="2:12" ht="15" customHeight="1">
      <c r="B2768" s="1615"/>
      <c r="C2768"/>
      <c r="D2768"/>
      <c r="E2768"/>
      <c r="F2768"/>
      <c r="G2768"/>
      <c r="H2768"/>
      <c r="I2768"/>
      <c r="J2768"/>
      <c r="K2768"/>
      <c r="L2768"/>
    </row>
    <row r="2769" spans="2:12" ht="15" customHeight="1">
      <c r="B2769" s="1615"/>
      <c r="C2769"/>
      <c r="D2769"/>
      <c r="E2769"/>
      <c r="F2769"/>
      <c r="G2769"/>
      <c r="H2769"/>
      <c r="I2769"/>
      <c r="J2769"/>
      <c r="K2769"/>
      <c r="L2769"/>
    </row>
    <row r="2770" spans="2:12" ht="15" customHeight="1">
      <c r="B2770" s="1615"/>
      <c r="C2770"/>
      <c r="D2770"/>
      <c r="E2770"/>
      <c r="F2770"/>
      <c r="G2770"/>
      <c r="H2770"/>
      <c r="I2770"/>
      <c r="J2770"/>
      <c r="K2770"/>
      <c r="L2770"/>
    </row>
    <row r="2771" spans="2:12" ht="15" customHeight="1">
      <c r="B2771" s="1615"/>
      <c r="C2771"/>
      <c r="D2771"/>
      <c r="E2771"/>
      <c r="F2771"/>
      <c r="G2771"/>
      <c r="H2771"/>
      <c r="I2771"/>
      <c r="J2771"/>
      <c r="K2771"/>
      <c r="L2771"/>
    </row>
    <row r="2772" spans="2:12" ht="15" customHeight="1">
      <c r="B2772" s="1615"/>
      <c r="C2772"/>
      <c r="D2772"/>
      <c r="E2772"/>
      <c r="F2772"/>
      <c r="G2772"/>
      <c r="H2772"/>
      <c r="I2772"/>
      <c r="J2772"/>
      <c r="K2772"/>
      <c r="L2772"/>
    </row>
    <row r="2773" spans="2:12" ht="15" customHeight="1">
      <c r="B2773" s="1615"/>
      <c r="C2773"/>
      <c r="D2773"/>
      <c r="E2773"/>
      <c r="F2773"/>
      <c r="G2773"/>
      <c r="H2773"/>
      <c r="I2773"/>
      <c r="J2773"/>
      <c r="K2773"/>
      <c r="L2773"/>
    </row>
    <row r="2774" spans="2:12" ht="15" customHeight="1">
      <c r="B2774" s="1615"/>
      <c r="C2774"/>
      <c r="D2774"/>
      <c r="E2774"/>
      <c r="F2774"/>
      <c r="G2774"/>
      <c r="H2774"/>
      <c r="I2774"/>
      <c r="J2774"/>
      <c r="K2774"/>
      <c r="L2774"/>
    </row>
    <row r="2775" spans="2:12" ht="15" customHeight="1">
      <c r="B2775" s="1615"/>
      <c r="C2775"/>
      <c r="D2775"/>
      <c r="E2775"/>
      <c r="F2775"/>
      <c r="G2775"/>
      <c r="H2775"/>
      <c r="I2775"/>
      <c r="J2775"/>
      <c r="K2775"/>
      <c r="L2775"/>
    </row>
    <row r="2776" spans="2:12" ht="15" customHeight="1">
      <c r="B2776" s="1615"/>
      <c r="C2776"/>
      <c r="D2776"/>
      <c r="E2776"/>
      <c r="F2776"/>
      <c r="G2776"/>
      <c r="H2776"/>
      <c r="I2776"/>
      <c r="J2776"/>
      <c r="K2776"/>
      <c r="L2776"/>
    </row>
    <row r="2777" spans="2:12" ht="15" customHeight="1">
      <c r="B2777" s="1615"/>
      <c r="C2777"/>
      <c r="D2777"/>
      <c r="E2777"/>
      <c r="F2777"/>
      <c r="G2777"/>
      <c r="H2777"/>
      <c r="I2777"/>
      <c r="J2777"/>
      <c r="K2777"/>
      <c r="L2777"/>
    </row>
    <row r="2778" spans="2:12" ht="15" customHeight="1">
      <c r="B2778" s="1615"/>
      <c r="C2778"/>
      <c r="D2778"/>
      <c r="E2778"/>
      <c r="F2778"/>
      <c r="G2778"/>
      <c r="H2778"/>
      <c r="I2778"/>
      <c r="J2778"/>
      <c r="K2778"/>
      <c r="L2778"/>
    </row>
    <row r="2779" spans="2:12" ht="15" customHeight="1">
      <c r="B2779" s="1615"/>
      <c r="C2779"/>
      <c r="D2779"/>
      <c r="E2779"/>
      <c r="F2779"/>
      <c r="G2779"/>
      <c r="H2779"/>
      <c r="I2779"/>
      <c r="J2779"/>
      <c r="K2779"/>
      <c r="L2779"/>
    </row>
    <row r="2780" spans="2:12" ht="15" customHeight="1">
      <c r="B2780" s="1615"/>
      <c r="C2780"/>
      <c r="D2780"/>
      <c r="E2780"/>
      <c r="F2780"/>
      <c r="G2780"/>
      <c r="H2780"/>
      <c r="I2780"/>
      <c r="J2780"/>
      <c r="K2780"/>
      <c r="L2780"/>
    </row>
    <row r="2781" spans="2:12" ht="15" customHeight="1">
      <c r="B2781" s="1615"/>
      <c r="C2781"/>
      <c r="D2781"/>
      <c r="E2781"/>
      <c r="F2781"/>
      <c r="G2781"/>
      <c r="H2781"/>
      <c r="I2781"/>
      <c r="J2781"/>
      <c r="K2781"/>
      <c r="L2781"/>
    </row>
    <row r="2782" spans="2:12" ht="15" customHeight="1">
      <c r="B2782" s="1615"/>
      <c r="C2782"/>
      <c r="D2782"/>
      <c r="E2782"/>
      <c r="F2782"/>
      <c r="G2782"/>
      <c r="H2782"/>
      <c r="I2782"/>
      <c r="J2782"/>
      <c r="K2782"/>
      <c r="L2782"/>
    </row>
    <row r="2783" spans="2:12" ht="15" customHeight="1">
      <c r="B2783" s="1615"/>
      <c r="C2783"/>
      <c r="D2783"/>
      <c r="E2783"/>
      <c r="F2783"/>
      <c r="G2783"/>
      <c r="H2783"/>
      <c r="I2783"/>
      <c r="J2783"/>
      <c r="K2783"/>
      <c r="L2783"/>
    </row>
    <row r="2784" spans="2:12" ht="15" customHeight="1">
      <c r="B2784" s="1615"/>
      <c r="C2784"/>
      <c r="D2784"/>
      <c r="E2784"/>
      <c r="F2784"/>
      <c r="G2784"/>
      <c r="H2784"/>
      <c r="I2784"/>
      <c r="J2784"/>
      <c r="K2784"/>
      <c r="L2784"/>
    </row>
    <row r="2785" spans="2:12" ht="15" customHeight="1">
      <c r="B2785" s="1615"/>
      <c r="C2785"/>
      <c r="D2785"/>
      <c r="E2785"/>
      <c r="F2785"/>
      <c r="G2785"/>
      <c r="H2785"/>
      <c r="I2785"/>
      <c r="J2785"/>
      <c r="K2785"/>
      <c r="L2785"/>
    </row>
    <row r="2786" spans="2:12" ht="15" customHeight="1">
      <c r="B2786" s="1615"/>
      <c r="C2786"/>
      <c r="D2786"/>
      <c r="E2786"/>
      <c r="F2786"/>
      <c r="G2786"/>
      <c r="H2786"/>
      <c r="I2786"/>
      <c r="J2786"/>
      <c r="K2786"/>
      <c r="L2786"/>
    </row>
    <row r="2787" spans="2:12" ht="15" customHeight="1">
      <c r="B2787" s="1615"/>
      <c r="C2787"/>
      <c r="D2787"/>
      <c r="E2787"/>
      <c r="F2787"/>
      <c r="G2787"/>
      <c r="H2787"/>
      <c r="I2787"/>
      <c r="J2787"/>
      <c r="K2787"/>
      <c r="L2787"/>
    </row>
    <row r="2788" spans="2:12" ht="15" customHeight="1">
      <c r="B2788" s="1615"/>
      <c r="C2788"/>
      <c r="D2788"/>
      <c r="E2788"/>
      <c r="F2788"/>
      <c r="G2788"/>
      <c r="H2788"/>
      <c r="I2788"/>
      <c r="J2788"/>
      <c r="K2788"/>
      <c r="L2788"/>
    </row>
    <row r="2789" spans="2:12" ht="15" customHeight="1">
      <c r="B2789" s="1615"/>
      <c r="C2789"/>
      <c r="D2789"/>
      <c r="E2789"/>
      <c r="F2789"/>
      <c r="G2789"/>
      <c r="H2789"/>
      <c r="I2789"/>
      <c r="J2789"/>
      <c r="K2789"/>
      <c r="L2789"/>
    </row>
    <row r="2790" spans="2:12" ht="15" customHeight="1">
      <c r="B2790" s="1615"/>
      <c r="C2790"/>
      <c r="D2790"/>
      <c r="E2790"/>
      <c r="F2790"/>
      <c r="G2790"/>
      <c r="H2790"/>
      <c r="I2790"/>
      <c r="J2790"/>
      <c r="K2790"/>
      <c r="L2790"/>
    </row>
    <row r="2791" spans="2:12" ht="15" customHeight="1">
      <c r="B2791" s="1615"/>
      <c r="C2791"/>
      <c r="D2791"/>
      <c r="E2791"/>
      <c r="F2791"/>
      <c r="G2791"/>
      <c r="H2791"/>
      <c r="I2791"/>
      <c r="J2791"/>
      <c r="K2791"/>
      <c r="L2791"/>
    </row>
    <row r="2792" spans="2:12" ht="15" customHeight="1">
      <c r="B2792" s="1615"/>
      <c r="C2792"/>
      <c r="D2792"/>
      <c r="E2792"/>
      <c r="F2792"/>
      <c r="G2792"/>
      <c r="H2792"/>
      <c r="I2792"/>
      <c r="J2792"/>
      <c r="K2792"/>
      <c r="L2792"/>
    </row>
    <row r="2793" spans="2:12" ht="15" customHeight="1">
      <c r="B2793" s="1615"/>
      <c r="C2793"/>
      <c r="D2793"/>
      <c r="E2793"/>
      <c r="F2793"/>
      <c r="G2793"/>
      <c r="H2793"/>
      <c r="I2793"/>
      <c r="J2793"/>
      <c r="K2793"/>
      <c r="L2793"/>
    </row>
    <row r="2794" spans="2:12" ht="15" customHeight="1">
      <c r="B2794" s="1615"/>
      <c r="C2794"/>
      <c r="D2794"/>
      <c r="E2794"/>
      <c r="F2794"/>
      <c r="G2794"/>
      <c r="H2794"/>
      <c r="I2794"/>
      <c r="J2794"/>
      <c r="K2794"/>
      <c r="L2794"/>
    </row>
    <row r="2795" spans="2:12" ht="15" customHeight="1">
      <c r="B2795" s="1615"/>
      <c r="C2795"/>
      <c r="D2795"/>
      <c r="E2795"/>
      <c r="F2795"/>
      <c r="G2795"/>
      <c r="H2795"/>
      <c r="I2795"/>
      <c r="J2795"/>
      <c r="K2795"/>
      <c r="L2795"/>
    </row>
    <row r="2796" spans="2:12" ht="15" customHeight="1">
      <c r="B2796" s="1615"/>
      <c r="C2796"/>
      <c r="D2796"/>
      <c r="E2796"/>
      <c r="F2796"/>
      <c r="G2796"/>
      <c r="H2796"/>
      <c r="I2796"/>
      <c r="J2796"/>
      <c r="K2796"/>
      <c r="L2796"/>
    </row>
    <row r="2797" spans="2:12" ht="15" customHeight="1">
      <c r="B2797" s="1615"/>
      <c r="C2797"/>
      <c r="D2797"/>
      <c r="E2797"/>
      <c r="F2797"/>
      <c r="G2797"/>
      <c r="H2797"/>
      <c r="I2797"/>
      <c r="J2797"/>
      <c r="K2797"/>
      <c r="L2797"/>
    </row>
    <row r="2798" spans="2:12" ht="15" customHeight="1">
      <c r="B2798" s="1615"/>
      <c r="C2798"/>
      <c r="D2798"/>
      <c r="E2798"/>
      <c r="F2798"/>
      <c r="G2798"/>
      <c r="H2798"/>
      <c r="I2798"/>
      <c r="J2798"/>
      <c r="K2798"/>
      <c r="L2798"/>
    </row>
    <row r="2799" spans="2:12" ht="15" customHeight="1">
      <c r="B2799" s="1615"/>
      <c r="C2799"/>
      <c r="D2799"/>
      <c r="E2799"/>
      <c r="F2799"/>
      <c r="G2799"/>
      <c r="H2799"/>
      <c r="I2799"/>
      <c r="J2799"/>
      <c r="K2799"/>
      <c r="L2799"/>
    </row>
    <row r="2800" spans="2:12" ht="15" customHeight="1">
      <c r="B2800" s="1615"/>
      <c r="C2800"/>
      <c r="D2800"/>
      <c r="E2800"/>
      <c r="F2800"/>
      <c r="G2800"/>
      <c r="H2800"/>
      <c r="I2800"/>
      <c r="J2800"/>
      <c r="K2800"/>
      <c r="L2800"/>
    </row>
    <row r="2801" spans="2:12" ht="15" customHeight="1">
      <c r="B2801" s="1615"/>
      <c r="C2801"/>
      <c r="D2801"/>
      <c r="E2801"/>
      <c r="F2801"/>
      <c r="G2801"/>
      <c r="H2801"/>
      <c r="I2801"/>
      <c r="J2801"/>
      <c r="K2801"/>
      <c r="L2801"/>
    </row>
    <row r="2802" spans="2:12" ht="15" customHeight="1">
      <c r="B2802" s="1615"/>
      <c r="C2802"/>
      <c r="D2802"/>
      <c r="E2802"/>
      <c r="F2802"/>
      <c r="G2802"/>
      <c r="H2802"/>
      <c r="I2802"/>
      <c r="J2802"/>
      <c r="K2802"/>
      <c r="L2802"/>
    </row>
    <row r="2803" spans="2:12" ht="15" customHeight="1">
      <c r="B2803" s="1615"/>
      <c r="C2803"/>
      <c r="D2803"/>
      <c r="E2803"/>
      <c r="F2803"/>
      <c r="G2803"/>
      <c r="H2803"/>
      <c r="I2803"/>
      <c r="J2803"/>
      <c r="K2803"/>
      <c r="L2803"/>
    </row>
    <row r="2804" spans="2:12" ht="15" customHeight="1">
      <c r="B2804" s="1615"/>
      <c r="C2804"/>
      <c r="D2804"/>
      <c r="E2804"/>
      <c r="F2804"/>
      <c r="G2804"/>
      <c r="H2804"/>
      <c r="I2804"/>
      <c r="J2804"/>
      <c r="K2804"/>
      <c r="L2804"/>
    </row>
    <row r="2805" spans="2:12" ht="15" customHeight="1">
      <c r="B2805" s="1615"/>
      <c r="C2805"/>
      <c r="D2805"/>
      <c r="E2805"/>
      <c r="F2805"/>
      <c r="G2805"/>
      <c r="H2805"/>
      <c r="I2805"/>
      <c r="J2805"/>
      <c r="K2805"/>
      <c r="L2805"/>
    </row>
    <row r="2806" spans="2:12" ht="15" customHeight="1">
      <c r="B2806" s="1615"/>
      <c r="C2806"/>
      <c r="D2806"/>
      <c r="E2806"/>
      <c r="F2806"/>
      <c r="G2806"/>
      <c r="H2806"/>
      <c r="I2806"/>
      <c r="J2806"/>
      <c r="K2806"/>
      <c r="L2806"/>
    </row>
    <row r="2807" spans="2:12" ht="15" customHeight="1">
      <c r="B2807" s="1615"/>
      <c r="C2807"/>
      <c r="D2807"/>
      <c r="E2807"/>
      <c r="F2807"/>
      <c r="G2807"/>
      <c r="H2807"/>
      <c r="I2807"/>
      <c r="J2807"/>
      <c r="K2807"/>
      <c r="L2807"/>
    </row>
    <row r="2808" spans="2:12" ht="15" customHeight="1">
      <c r="B2808" s="1615"/>
      <c r="C2808"/>
      <c r="D2808"/>
      <c r="E2808"/>
      <c r="F2808"/>
      <c r="G2808"/>
      <c r="H2808"/>
      <c r="I2808"/>
      <c r="J2808"/>
      <c r="K2808"/>
      <c r="L2808"/>
    </row>
    <row r="2809" spans="2:12" ht="15" customHeight="1">
      <c r="B2809" s="1615"/>
      <c r="C2809"/>
      <c r="D2809"/>
      <c r="E2809"/>
      <c r="F2809"/>
      <c r="G2809"/>
      <c r="H2809"/>
      <c r="I2809"/>
      <c r="J2809"/>
      <c r="K2809"/>
      <c r="L2809"/>
    </row>
    <row r="2810" spans="2:12" ht="15" customHeight="1">
      <c r="B2810" s="1615"/>
      <c r="C2810"/>
      <c r="D2810"/>
      <c r="E2810"/>
      <c r="F2810"/>
      <c r="G2810"/>
      <c r="H2810"/>
      <c r="I2810"/>
      <c r="J2810"/>
      <c r="K2810"/>
      <c r="L2810"/>
    </row>
    <row r="2811" spans="2:12" ht="15" customHeight="1">
      <c r="B2811" s="1615"/>
      <c r="C2811"/>
      <c r="D2811"/>
      <c r="E2811"/>
      <c r="F2811"/>
      <c r="G2811"/>
      <c r="H2811"/>
      <c r="I2811"/>
      <c r="J2811"/>
      <c r="K2811"/>
      <c r="L2811"/>
    </row>
    <row r="2812" spans="2:12" ht="15" customHeight="1">
      <c r="B2812" s="1615"/>
      <c r="C2812"/>
      <c r="D2812"/>
      <c r="E2812"/>
      <c r="F2812"/>
      <c r="G2812"/>
      <c r="H2812"/>
      <c r="I2812"/>
      <c r="J2812"/>
      <c r="K2812"/>
      <c r="L2812"/>
    </row>
    <row r="2813" spans="2:12" ht="15" customHeight="1">
      <c r="B2813" s="1615"/>
      <c r="C2813"/>
      <c r="D2813"/>
      <c r="E2813"/>
      <c r="F2813"/>
      <c r="G2813"/>
      <c r="H2813"/>
      <c r="I2813"/>
      <c r="J2813"/>
      <c r="K2813"/>
      <c r="L2813"/>
    </row>
    <row r="2814" spans="2:12" ht="15" customHeight="1">
      <c r="B2814" s="1615"/>
      <c r="C2814"/>
      <c r="D2814"/>
      <c r="E2814"/>
      <c r="F2814"/>
      <c r="G2814"/>
      <c r="H2814"/>
      <c r="I2814"/>
      <c r="J2814"/>
      <c r="K2814"/>
      <c r="L2814"/>
    </row>
    <row r="2815" spans="2:12" ht="15" customHeight="1">
      <c r="B2815" s="1615"/>
      <c r="C2815"/>
      <c r="D2815"/>
      <c r="E2815"/>
      <c r="F2815"/>
      <c r="G2815"/>
      <c r="H2815"/>
      <c r="I2815"/>
      <c r="J2815"/>
      <c r="K2815"/>
      <c r="L2815"/>
    </row>
    <row r="2816" spans="2:12" ht="15" customHeight="1">
      <c r="B2816" s="1615"/>
      <c r="C2816"/>
      <c r="D2816"/>
      <c r="E2816"/>
      <c r="F2816"/>
      <c r="G2816"/>
      <c r="H2816"/>
      <c r="I2816"/>
      <c r="J2816"/>
      <c r="K2816"/>
      <c r="L2816"/>
    </row>
    <row r="2817" spans="2:12" ht="15" customHeight="1">
      <c r="B2817" s="1615"/>
      <c r="C2817"/>
      <c r="D2817"/>
      <c r="E2817"/>
      <c r="F2817"/>
      <c r="G2817"/>
      <c r="H2817"/>
      <c r="I2817"/>
      <c r="J2817"/>
      <c r="K2817"/>
      <c r="L2817"/>
    </row>
    <row r="2818" spans="2:12" ht="15" customHeight="1">
      <c r="B2818" s="1615"/>
      <c r="C2818"/>
      <c r="D2818"/>
      <c r="E2818"/>
      <c r="F2818"/>
      <c r="G2818"/>
      <c r="H2818"/>
      <c r="I2818"/>
      <c r="J2818"/>
      <c r="K2818"/>
      <c r="L2818"/>
    </row>
    <row r="2819" spans="2:12" ht="15" customHeight="1">
      <c r="B2819" s="1615"/>
      <c r="C2819"/>
      <c r="D2819"/>
      <c r="E2819"/>
      <c r="F2819"/>
      <c r="G2819"/>
      <c r="H2819"/>
      <c r="I2819"/>
      <c r="J2819"/>
      <c r="K2819"/>
      <c r="L2819"/>
    </row>
    <row r="2820" spans="2:12" ht="15" customHeight="1">
      <c r="B2820" s="1615"/>
      <c r="C2820"/>
      <c r="D2820"/>
      <c r="E2820"/>
      <c r="F2820"/>
      <c r="G2820"/>
      <c r="H2820"/>
      <c r="I2820"/>
      <c r="J2820"/>
      <c r="K2820"/>
      <c r="L2820"/>
    </row>
    <row r="2821" spans="2:12" ht="15" customHeight="1">
      <c r="B2821" s="1615"/>
      <c r="C2821"/>
      <c r="D2821"/>
      <c r="E2821"/>
      <c r="F2821"/>
      <c r="G2821"/>
      <c r="H2821"/>
      <c r="I2821"/>
      <c r="J2821"/>
      <c r="K2821"/>
      <c r="L2821"/>
    </row>
    <row r="2822" spans="2:12" ht="15" customHeight="1">
      <c r="B2822" s="1615"/>
      <c r="C2822"/>
      <c r="D2822"/>
      <c r="E2822"/>
      <c r="F2822"/>
      <c r="G2822"/>
      <c r="H2822"/>
      <c r="I2822"/>
      <c r="J2822"/>
      <c r="K2822"/>
      <c r="L2822"/>
    </row>
    <row r="2823" spans="2:12" ht="15" customHeight="1">
      <c r="B2823" s="1615"/>
      <c r="C2823"/>
      <c r="D2823"/>
      <c r="E2823"/>
      <c r="F2823"/>
      <c r="G2823"/>
      <c r="H2823"/>
      <c r="I2823"/>
      <c r="J2823"/>
      <c r="K2823"/>
      <c r="L2823"/>
    </row>
    <row r="2824" spans="2:12" ht="15" customHeight="1">
      <c r="B2824" s="1615"/>
      <c r="C2824"/>
      <c r="D2824"/>
      <c r="E2824"/>
      <c r="F2824"/>
      <c r="G2824"/>
      <c r="H2824"/>
      <c r="I2824"/>
      <c r="J2824"/>
      <c r="K2824"/>
      <c r="L2824"/>
    </row>
    <row r="2825" spans="2:12" ht="15" customHeight="1">
      <c r="B2825" s="1615"/>
      <c r="C2825"/>
      <c r="D2825"/>
      <c r="E2825"/>
      <c r="F2825"/>
      <c r="G2825"/>
      <c r="H2825"/>
      <c r="I2825"/>
      <c r="J2825"/>
      <c r="K2825"/>
      <c r="L2825"/>
    </row>
    <row r="2826" spans="2:12" ht="15" customHeight="1">
      <c r="B2826" s="1615"/>
      <c r="C2826"/>
      <c r="D2826"/>
      <c r="E2826"/>
      <c r="F2826"/>
      <c r="G2826"/>
      <c r="H2826"/>
      <c r="I2826"/>
      <c r="J2826"/>
      <c r="K2826"/>
      <c r="L2826"/>
    </row>
    <row r="2827" spans="2:12" ht="15" customHeight="1">
      <c r="B2827" s="1615"/>
      <c r="C2827"/>
      <c r="D2827"/>
      <c r="E2827"/>
      <c r="F2827"/>
      <c r="G2827"/>
      <c r="H2827"/>
      <c r="I2827"/>
      <c r="J2827"/>
      <c r="K2827"/>
      <c r="L2827"/>
    </row>
    <row r="2828" spans="2:12" ht="15" customHeight="1">
      <c r="B2828" s="1615"/>
      <c r="C2828"/>
      <c r="D2828"/>
      <c r="E2828"/>
      <c r="F2828"/>
      <c r="G2828"/>
      <c r="H2828"/>
      <c r="I2828"/>
      <c r="J2828"/>
      <c r="K2828"/>
      <c r="L2828"/>
    </row>
    <row r="2829" spans="2:12" ht="15" customHeight="1">
      <c r="B2829" s="1615"/>
      <c r="C2829"/>
      <c r="D2829"/>
      <c r="E2829"/>
      <c r="F2829"/>
      <c r="G2829"/>
      <c r="H2829"/>
      <c r="I2829"/>
      <c r="J2829"/>
      <c r="K2829"/>
      <c r="L2829"/>
    </row>
    <row r="2830" spans="2:12" ht="15" customHeight="1">
      <c r="B2830" s="1615"/>
      <c r="C2830"/>
      <c r="D2830"/>
      <c r="E2830"/>
      <c r="F2830"/>
      <c r="G2830"/>
      <c r="H2830"/>
      <c r="I2830"/>
      <c r="J2830"/>
      <c r="K2830"/>
      <c r="L2830"/>
    </row>
    <row r="2831" spans="2:12" ht="15" customHeight="1">
      <c r="B2831" s="1615"/>
      <c r="C2831"/>
      <c r="D2831"/>
      <c r="E2831"/>
      <c r="F2831"/>
      <c r="G2831"/>
      <c r="H2831"/>
      <c r="I2831"/>
      <c r="J2831"/>
      <c r="K2831"/>
      <c r="L2831"/>
    </row>
    <row r="2832" spans="2:12" ht="15" customHeight="1">
      <c r="B2832" s="1615"/>
      <c r="C2832"/>
      <c r="D2832"/>
      <c r="E2832"/>
      <c r="F2832"/>
      <c r="G2832"/>
      <c r="H2832"/>
      <c r="I2832"/>
      <c r="J2832"/>
      <c r="K2832"/>
      <c r="L2832"/>
    </row>
    <row r="2833" spans="2:12" ht="15" customHeight="1">
      <c r="B2833" s="1615"/>
      <c r="C2833"/>
      <c r="D2833"/>
      <c r="E2833"/>
      <c r="F2833"/>
      <c r="G2833"/>
      <c r="H2833"/>
      <c r="I2833"/>
      <c r="J2833"/>
      <c r="K2833"/>
      <c r="L2833"/>
    </row>
    <row r="2834" spans="2:12" ht="15" customHeight="1">
      <c r="B2834" s="1615"/>
      <c r="C2834"/>
      <c r="D2834"/>
      <c r="E2834"/>
      <c r="F2834"/>
      <c r="G2834"/>
      <c r="H2834"/>
      <c r="I2834"/>
      <c r="J2834"/>
      <c r="K2834"/>
      <c r="L2834"/>
    </row>
    <row r="2835" spans="2:12" ht="15" customHeight="1">
      <c r="B2835" s="1615"/>
      <c r="C2835"/>
      <c r="D2835"/>
      <c r="E2835"/>
      <c r="F2835"/>
      <c r="G2835"/>
      <c r="H2835"/>
      <c r="I2835"/>
      <c r="J2835"/>
      <c r="K2835"/>
      <c r="L2835"/>
    </row>
    <row r="2836" spans="2:12" ht="15" customHeight="1">
      <c r="B2836" s="1615"/>
      <c r="C2836"/>
      <c r="D2836"/>
      <c r="E2836"/>
      <c r="F2836"/>
      <c r="G2836"/>
      <c r="H2836"/>
      <c r="I2836"/>
      <c r="J2836"/>
      <c r="K2836"/>
      <c r="L2836"/>
    </row>
    <row r="2837" spans="2:12" ht="15" customHeight="1">
      <c r="B2837" s="1615"/>
      <c r="C2837"/>
      <c r="D2837"/>
      <c r="E2837"/>
      <c r="F2837"/>
      <c r="G2837"/>
      <c r="H2837"/>
      <c r="I2837"/>
      <c r="J2837"/>
      <c r="K2837"/>
      <c r="L2837"/>
    </row>
    <row r="2838" spans="2:12" ht="15" customHeight="1">
      <c r="B2838" s="1615"/>
      <c r="C2838"/>
      <c r="D2838"/>
      <c r="E2838"/>
      <c r="F2838"/>
      <c r="G2838"/>
      <c r="H2838"/>
      <c r="I2838"/>
      <c r="J2838"/>
      <c r="K2838"/>
      <c r="L2838"/>
    </row>
    <row r="2839" spans="2:12" ht="15" customHeight="1">
      <c r="B2839" s="1615"/>
      <c r="C2839"/>
      <c r="D2839"/>
      <c r="E2839"/>
      <c r="F2839"/>
      <c r="G2839"/>
      <c r="H2839"/>
      <c r="I2839"/>
      <c r="J2839"/>
      <c r="K2839"/>
      <c r="L2839"/>
    </row>
    <row r="2840" spans="2:12" ht="15" customHeight="1">
      <c r="B2840" s="1615"/>
      <c r="C2840"/>
      <c r="D2840"/>
      <c r="E2840"/>
      <c r="F2840"/>
      <c r="G2840"/>
      <c r="H2840"/>
      <c r="I2840"/>
      <c r="J2840"/>
      <c r="K2840"/>
      <c r="L2840"/>
    </row>
    <row r="2841" spans="2:12" ht="15" customHeight="1">
      <c r="B2841" s="1615"/>
      <c r="C2841"/>
      <c r="D2841"/>
      <c r="E2841"/>
      <c r="F2841"/>
      <c r="G2841"/>
      <c r="H2841"/>
      <c r="I2841"/>
      <c r="J2841"/>
      <c r="K2841"/>
      <c r="L2841"/>
    </row>
    <row r="2842" spans="2:12" ht="15" customHeight="1">
      <c r="B2842" s="1615"/>
      <c r="C2842"/>
      <c r="D2842"/>
      <c r="E2842"/>
      <c r="F2842"/>
      <c r="G2842"/>
      <c r="H2842"/>
      <c r="I2842"/>
      <c r="J2842"/>
      <c r="K2842"/>
      <c r="L2842"/>
    </row>
    <row r="2843" spans="2:12" ht="15" customHeight="1">
      <c r="B2843" s="1615"/>
      <c r="C2843"/>
      <c r="D2843"/>
      <c r="E2843"/>
      <c r="F2843"/>
      <c r="G2843"/>
      <c r="H2843"/>
      <c r="I2843"/>
      <c r="J2843"/>
      <c r="K2843"/>
      <c r="L2843"/>
    </row>
    <row r="2844" spans="2:12" ht="15" customHeight="1">
      <c r="B2844" s="1615"/>
      <c r="C2844"/>
      <c r="D2844"/>
      <c r="E2844"/>
      <c r="F2844"/>
      <c r="G2844"/>
      <c r="H2844"/>
      <c r="I2844"/>
      <c r="J2844"/>
      <c r="K2844"/>
      <c r="L2844"/>
    </row>
    <row r="2845" spans="2:12" ht="15" customHeight="1">
      <c r="B2845" s="1615"/>
      <c r="C2845"/>
      <c r="D2845"/>
      <c r="E2845"/>
      <c r="F2845"/>
      <c r="G2845"/>
      <c r="H2845"/>
      <c r="I2845"/>
      <c r="J2845"/>
      <c r="K2845"/>
      <c r="L2845"/>
    </row>
    <row r="2846" spans="2:12" ht="15" customHeight="1">
      <c r="B2846" s="1615"/>
      <c r="C2846"/>
      <c r="D2846"/>
      <c r="E2846"/>
      <c r="F2846"/>
      <c r="G2846"/>
      <c r="H2846"/>
      <c r="I2846"/>
      <c r="J2846"/>
      <c r="K2846"/>
      <c r="L2846"/>
    </row>
    <row r="2847" spans="2:12" ht="15" customHeight="1">
      <c r="B2847" s="1615"/>
      <c r="C2847"/>
      <c r="D2847"/>
      <c r="E2847"/>
      <c r="F2847"/>
      <c r="G2847"/>
      <c r="H2847"/>
      <c r="I2847"/>
      <c r="J2847"/>
      <c r="K2847"/>
      <c r="L2847"/>
    </row>
    <row r="2848" spans="2:12" ht="15" customHeight="1">
      <c r="B2848" s="1615"/>
      <c r="C2848"/>
      <c r="D2848"/>
      <c r="E2848"/>
      <c r="F2848"/>
      <c r="G2848"/>
      <c r="H2848"/>
      <c r="I2848"/>
      <c r="J2848"/>
      <c r="K2848"/>
      <c r="L2848"/>
    </row>
    <row r="2849" spans="2:12" ht="15" customHeight="1">
      <c r="B2849" s="1615"/>
      <c r="C2849"/>
      <c r="D2849"/>
      <c r="E2849"/>
      <c r="F2849"/>
      <c r="G2849"/>
      <c r="H2849"/>
      <c r="I2849"/>
      <c r="J2849"/>
      <c r="K2849"/>
      <c r="L2849"/>
    </row>
    <row r="2850" spans="2:12" ht="15" customHeight="1">
      <c r="B2850" s="1615"/>
      <c r="C2850"/>
      <c r="D2850"/>
      <c r="E2850"/>
      <c r="F2850"/>
      <c r="G2850"/>
      <c r="H2850"/>
      <c r="I2850"/>
      <c r="J2850"/>
      <c r="K2850"/>
      <c r="L2850"/>
    </row>
    <row r="2851" spans="2:12" ht="15" customHeight="1">
      <c r="B2851" s="1615"/>
      <c r="C2851"/>
      <c r="D2851"/>
      <c r="E2851"/>
      <c r="F2851"/>
      <c r="G2851"/>
      <c r="H2851"/>
      <c r="I2851"/>
      <c r="J2851"/>
      <c r="K2851"/>
      <c r="L2851"/>
    </row>
    <row r="2852" spans="2:12" ht="15" customHeight="1">
      <c r="B2852" s="1615"/>
      <c r="C2852"/>
      <c r="D2852"/>
      <c r="E2852"/>
      <c r="F2852"/>
      <c r="G2852"/>
      <c r="H2852"/>
      <c r="I2852"/>
      <c r="J2852"/>
      <c r="K2852"/>
      <c r="L2852"/>
    </row>
    <row r="2853" spans="2:12" ht="15" customHeight="1">
      <c r="B2853" s="1615"/>
      <c r="C2853"/>
      <c r="D2853"/>
      <c r="E2853"/>
      <c r="F2853"/>
      <c r="G2853"/>
      <c r="H2853"/>
      <c r="I2853"/>
      <c r="J2853"/>
      <c r="K2853"/>
      <c r="L2853"/>
    </row>
    <row r="2854" spans="2:12" ht="15" customHeight="1">
      <c r="B2854" s="1615"/>
      <c r="C2854"/>
      <c r="D2854"/>
      <c r="E2854"/>
      <c r="F2854"/>
      <c r="G2854"/>
      <c r="H2854"/>
      <c r="I2854"/>
      <c r="J2854"/>
      <c r="K2854"/>
      <c r="L2854"/>
    </row>
    <row r="2855" spans="2:12" ht="15" customHeight="1">
      <c r="B2855" s="1615"/>
      <c r="C2855"/>
      <c r="D2855"/>
      <c r="E2855"/>
      <c r="F2855"/>
      <c r="G2855"/>
      <c r="H2855"/>
      <c r="I2855"/>
      <c r="J2855"/>
      <c r="K2855"/>
      <c r="L2855"/>
    </row>
    <row r="2856" spans="2:12" ht="15" customHeight="1">
      <c r="B2856" s="1615"/>
      <c r="C2856"/>
      <c r="D2856"/>
      <c r="E2856"/>
      <c r="F2856"/>
      <c r="G2856"/>
      <c r="H2856"/>
      <c r="I2856"/>
      <c r="J2856"/>
      <c r="K2856"/>
      <c r="L2856"/>
    </row>
    <row r="2857" spans="2:12" ht="15" customHeight="1">
      <c r="B2857" s="1615"/>
      <c r="C2857"/>
      <c r="D2857"/>
      <c r="E2857"/>
      <c r="F2857"/>
      <c r="G2857"/>
      <c r="H2857"/>
      <c r="I2857"/>
      <c r="J2857"/>
      <c r="K2857"/>
      <c r="L2857"/>
    </row>
    <row r="2858" spans="2:12" ht="15" customHeight="1">
      <c r="B2858" s="1615"/>
      <c r="C2858"/>
      <c r="D2858"/>
      <c r="E2858"/>
      <c r="F2858"/>
      <c r="G2858"/>
      <c r="H2858"/>
      <c r="I2858"/>
      <c r="J2858"/>
      <c r="K2858"/>
      <c r="L2858"/>
    </row>
    <row r="2859" spans="2:12" ht="15" customHeight="1">
      <c r="B2859" s="1615"/>
      <c r="C2859"/>
      <c r="D2859"/>
      <c r="E2859"/>
      <c r="F2859"/>
      <c r="G2859"/>
      <c r="H2859"/>
      <c r="I2859"/>
      <c r="J2859"/>
      <c r="K2859"/>
      <c r="L2859"/>
    </row>
    <row r="2860" spans="2:12" ht="15" customHeight="1">
      <c r="B2860" s="1615"/>
      <c r="C2860"/>
      <c r="D2860"/>
      <c r="E2860"/>
      <c r="F2860"/>
      <c r="G2860"/>
      <c r="H2860"/>
      <c r="I2860"/>
      <c r="J2860"/>
      <c r="K2860"/>
      <c r="L2860"/>
    </row>
    <row r="2861" spans="2:12" ht="15" customHeight="1">
      <c r="B2861" s="1615"/>
      <c r="C2861"/>
      <c r="D2861"/>
      <c r="E2861"/>
      <c r="F2861"/>
      <c r="G2861"/>
      <c r="H2861"/>
      <c r="I2861"/>
      <c r="J2861"/>
      <c r="K2861"/>
      <c r="L2861"/>
    </row>
    <row r="2862" spans="2:12" ht="15" customHeight="1">
      <c r="B2862" s="1615"/>
      <c r="C2862"/>
      <c r="D2862"/>
      <c r="E2862"/>
      <c r="F2862"/>
      <c r="G2862"/>
      <c r="H2862"/>
      <c r="I2862"/>
      <c r="J2862"/>
      <c r="K2862"/>
      <c r="L2862"/>
    </row>
    <row r="2863" spans="2:12" ht="15" customHeight="1">
      <c r="B2863" s="1615"/>
      <c r="C2863"/>
      <c r="D2863"/>
      <c r="E2863"/>
      <c r="F2863"/>
      <c r="G2863"/>
      <c r="H2863"/>
      <c r="I2863"/>
      <c r="J2863"/>
      <c r="K2863"/>
      <c r="L2863"/>
    </row>
    <row r="2864" spans="2:12" ht="15" customHeight="1">
      <c r="B2864" s="1615"/>
      <c r="C2864"/>
      <c r="D2864"/>
      <c r="E2864"/>
      <c r="F2864"/>
      <c r="G2864"/>
      <c r="H2864"/>
      <c r="I2864"/>
      <c r="J2864"/>
      <c r="K2864"/>
      <c r="L2864"/>
    </row>
    <row r="2865" spans="2:12" ht="15" customHeight="1">
      <c r="B2865" s="1615"/>
      <c r="C2865"/>
      <c r="D2865"/>
      <c r="E2865"/>
      <c r="F2865"/>
      <c r="G2865"/>
      <c r="H2865"/>
      <c r="I2865"/>
      <c r="J2865"/>
      <c r="K2865"/>
      <c r="L2865"/>
    </row>
    <row r="2866" spans="2:12" ht="15" customHeight="1">
      <c r="B2866" s="1615"/>
      <c r="C2866"/>
      <c r="D2866"/>
      <c r="E2866"/>
      <c r="F2866"/>
      <c r="G2866"/>
      <c r="H2866"/>
      <c r="I2866"/>
      <c r="J2866"/>
      <c r="K2866"/>
      <c r="L2866"/>
    </row>
    <row r="2867" spans="2:12" ht="15" customHeight="1">
      <c r="B2867" s="1615"/>
      <c r="C2867"/>
      <c r="D2867"/>
      <c r="E2867"/>
      <c r="F2867"/>
      <c r="G2867"/>
      <c r="H2867"/>
      <c r="I2867"/>
      <c r="J2867"/>
      <c r="K2867"/>
      <c r="L2867"/>
    </row>
    <row r="2868" spans="2:12" ht="15" customHeight="1">
      <c r="B2868" s="1615"/>
      <c r="C2868"/>
      <c r="D2868"/>
      <c r="E2868"/>
      <c r="F2868"/>
      <c r="G2868"/>
      <c r="H2868"/>
      <c r="I2868"/>
      <c r="J2868"/>
      <c r="K2868"/>
      <c r="L2868"/>
    </row>
    <row r="2869" spans="2:12" ht="15" customHeight="1">
      <c r="B2869" s="1615"/>
      <c r="C2869"/>
      <c r="D2869"/>
      <c r="E2869"/>
      <c r="F2869"/>
      <c r="G2869"/>
      <c r="H2869"/>
      <c r="I2869"/>
      <c r="J2869"/>
      <c r="K2869"/>
      <c r="L2869"/>
    </row>
    <row r="2870" spans="2:12" ht="15" customHeight="1">
      <c r="B2870" s="1615"/>
      <c r="C2870"/>
      <c r="D2870"/>
      <c r="E2870"/>
      <c r="F2870"/>
      <c r="G2870"/>
      <c r="H2870"/>
      <c r="I2870"/>
      <c r="J2870"/>
      <c r="K2870"/>
      <c r="L2870"/>
    </row>
    <row r="2871" spans="2:12" ht="15" customHeight="1">
      <c r="B2871" s="1615"/>
      <c r="C2871"/>
      <c r="D2871"/>
      <c r="E2871"/>
      <c r="F2871"/>
      <c r="G2871"/>
      <c r="H2871"/>
      <c r="I2871"/>
      <c r="J2871"/>
      <c r="K2871"/>
      <c r="L2871"/>
    </row>
    <row r="2872" spans="2:12" ht="15" customHeight="1">
      <c r="B2872" s="1615"/>
      <c r="C2872"/>
      <c r="D2872"/>
      <c r="E2872"/>
      <c r="F2872"/>
      <c r="G2872"/>
      <c r="H2872"/>
      <c r="I2872"/>
      <c r="J2872"/>
      <c r="K2872"/>
      <c r="L2872"/>
    </row>
    <row r="2873" spans="2:12" ht="15" customHeight="1">
      <c r="B2873" s="1615"/>
      <c r="C2873"/>
      <c r="D2873"/>
      <c r="E2873"/>
      <c r="F2873"/>
      <c r="G2873"/>
      <c r="H2873"/>
      <c r="I2873"/>
      <c r="J2873"/>
      <c r="K2873"/>
      <c r="L2873"/>
    </row>
    <row r="2874" spans="2:12" ht="15" customHeight="1">
      <c r="B2874" s="1615"/>
      <c r="C2874"/>
      <c r="D2874"/>
      <c r="E2874"/>
      <c r="F2874"/>
      <c r="G2874"/>
      <c r="H2874"/>
      <c r="I2874"/>
      <c r="J2874"/>
      <c r="K2874"/>
      <c r="L2874"/>
    </row>
    <row r="2875" spans="2:12" ht="15" customHeight="1">
      <c r="B2875" s="1615"/>
      <c r="C2875"/>
      <c r="D2875"/>
      <c r="E2875"/>
      <c r="F2875"/>
      <c r="G2875"/>
      <c r="H2875"/>
      <c r="I2875"/>
      <c r="J2875"/>
      <c r="K2875"/>
      <c r="L2875"/>
    </row>
    <row r="2876" spans="2:12" ht="15" customHeight="1">
      <c r="B2876" s="1615"/>
      <c r="C2876"/>
      <c r="D2876"/>
      <c r="E2876"/>
      <c r="F2876"/>
      <c r="G2876"/>
      <c r="H2876"/>
      <c r="I2876"/>
      <c r="J2876"/>
      <c r="K2876"/>
      <c r="L2876"/>
    </row>
    <row r="2877" spans="2:12" ht="15" customHeight="1">
      <c r="B2877" s="1615"/>
      <c r="C2877"/>
      <c r="D2877"/>
      <c r="E2877"/>
      <c r="F2877"/>
      <c r="G2877"/>
      <c r="H2877"/>
      <c r="I2877"/>
      <c r="J2877"/>
      <c r="K2877"/>
      <c r="L2877"/>
    </row>
    <row r="2878" spans="2:12" ht="15" customHeight="1">
      <c r="B2878" s="1615"/>
      <c r="C2878"/>
      <c r="D2878"/>
      <c r="E2878"/>
      <c r="F2878"/>
      <c r="G2878"/>
      <c r="H2878"/>
      <c r="I2878"/>
      <c r="J2878"/>
      <c r="K2878"/>
      <c r="L2878"/>
    </row>
    <row r="2879" spans="2:12" ht="15" customHeight="1">
      <c r="B2879" s="1615"/>
      <c r="C2879"/>
      <c r="D2879"/>
      <c r="E2879"/>
      <c r="F2879"/>
      <c r="G2879"/>
      <c r="H2879"/>
      <c r="I2879"/>
      <c r="J2879"/>
      <c r="K2879"/>
      <c r="L2879"/>
    </row>
    <row r="2880" spans="2:12" ht="15" customHeight="1">
      <c r="B2880" s="1615"/>
      <c r="C2880"/>
      <c r="D2880"/>
      <c r="E2880"/>
      <c r="F2880"/>
      <c r="G2880"/>
      <c r="H2880"/>
      <c r="I2880"/>
      <c r="J2880"/>
      <c r="K2880"/>
      <c r="L2880"/>
    </row>
    <row r="2881" spans="2:12" ht="15" customHeight="1">
      <c r="B2881" s="1615"/>
      <c r="C2881"/>
      <c r="D2881"/>
      <c r="E2881"/>
      <c r="F2881"/>
      <c r="G2881"/>
      <c r="H2881"/>
      <c r="I2881"/>
      <c r="J2881"/>
      <c r="K2881"/>
      <c r="L2881"/>
    </row>
    <row r="2882" spans="2:12" ht="15" customHeight="1">
      <c r="B2882" s="1615"/>
      <c r="C2882"/>
      <c r="D2882"/>
      <c r="E2882"/>
      <c r="F2882"/>
      <c r="G2882"/>
      <c r="H2882"/>
      <c r="I2882"/>
      <c r="J2882"/>
      <c r="K2882"/>
      <c r="L2882"/>
    </row>
    <row r="2883" spans="2:12" ht="15" customHeight="1">
      <c r="B2883" s="1615"/>
      <c r="C2883"/>
      <c r="D2883"/>
      <c r="E2883"/>
      <c r="F2883"/>
      <c r="G2883"/>
      <c r="H2883"/>
      <c r="I2883"/>
      <c r="J2883"/>
      <c r="K2883"/>
      <c r="L2883"/>
    </row>
    <row r="2884" spans="2:12" ht="15" customHeight="1">
      <c r="B2884" s="1615"/>
      <c r="C2884"/>
      <c r="D2884"/>
      <c r="E2884"/>
      <c r="F2884"/>
      <c r="G2884"/>
      <c r="H2884"/>
      <c r="I2884"/>
      <c r="J2884"/>
      <c r="K2884"/>
      <c r="L2884"/>
    </row>
    <row r="2885" spans="2:12" ht="15" customHeight="1">
      <c r="B2885" s="1615"/>
      <c r="C2885"/>
      <c r="D2885"/>
      <c r="E2885"/>
      <c r="F2885"/>
      <c r="G2885"/>
      <c r="H2885"/>
      <c r="I2885"/>
      <c r="J2885"/>
      <c r="K2885"/>
      <c r="L2885"/>
    </row>
    <row r="2886" spans="2:12" ht="15" customHeight="1">
      <c r="B2886" s="1615"/>
      <c r="C2886"/>
      <c r="D2886"/>
      <c r="E2886"/>
      <c r="F2886"/>
      <c r="G2886"/>
      <c r="H2886"/>
      <c r="I2886"/>
      <c r="J2886"/>
      <c r="K2886"/>
      <c r="L2886"/>
    </row>
    <row r="2887" spans="2:12" ht="15" customHeight="1">
      <c r="B2887" s="1615"/>
      <c r="C2887"/>
      <c r="D2887"/>
      <c r="E2887"/>
      <c r="F2887"/>
      <c r="G2887"/>
      <c r="H2887"/>
      <c r="I2887"/>
      <c r="J2887"/>
      <c r="K2887"/>
      <c r="L2887"/>
    </row>
    <row r="2888" spans="2:12" ht="15" customHeight="1">
      <c r="B2888" s="1615"/>
      <c r="C2888"/>
      <c r="D2888"/>
      <c r="E2888"/>
      <c r="F2888"/>
      <c r="G2888"/>
      <c r="H2888"/>
      <c r="I2888"/>
      <c r="J2888"/>
      <c r="K2888"/>
      <c r="L2888"/>
    </row>
    <row r="2889" spans="2:12" ht="15" customHeight="1">
      <c r="B2889" s="1615"/>
      <c r="C2889"/>
      <c r="D2889"/>
      <c r="E2889"/>
      <c r="F2889"/>
      <c r="G2889"/>
      <c r="H2889"/>
      <c r="I2889"/>
      <c r="J2889"/>
      <c r="K2889"/>
      <c r="L2889"/>
    </row>
    <row r="2890" spans="2:12" ht="15" customHeight="1">
      <c r="B2890" s="1615"/>
      <c r="C2890"/>
      <c r="D2890"/>
      <c r="E2890"/>
      <c r="F2890"/>
      <c r="G2890"/>
      <c r="H2890"/>
      <c r="I2890"/>
      <c r="J2890"/>
      <c r="K2890"/>
      <c r="L2890"/>
    </row>
    <row r="2891" spans="2:12" ht="15" customHeight="1">
      <c r="B2891" s="1615"/>
      <c r="C2891"/>
      <c r="D2891"/>
      <c r="E2891"/>
      <c r="F2891"/>
      <c r="G2891"/>
      <c r="H2891"/>
      <c r="I2891"/>
      <c r="J2891"/>
      <c r="K2891"/>
      <c r="L2891"/>
    </row>
    <row r="2892" spans="2:12" ht="15" customHeight="1">
      <c r="B2892" s="1615"/>
      <c r="C2892"/>
      <c r="D2892"/>
      <c r="E2892"/>
      <c r="F2892"/>
      <c r="G2892"/>
      <c r="H2892"/>
      <c r="I2892"/>
      <c r="J2892"/>
      <c r="K2892"/>
      <c r="L2892"/>
    </row>
    <row r="2893" spans="2:12" ht="15" customHeight="1">
      <c r="B2893" s="1615"/>
      <c r="C2893"/>
      <c r="D2893"/>
      <c r="E2893"/>
      <c r="F2893"/>
      <c r="G2893"/>
      <c r="H2893"/>
      <c r="I2893"/>
      <c r="J2893"/>
      <c r="K2893"/>
      <c r="L2893"/>
    </row>
    <row r="2894" spans="2:12" ht="15" customHeight="1">
      <c r="B2894" s="1615"/>
      <c r="C2894"/>
      <c r="D2894"/>
      <c r="E2894"/>
      <c r="F2894"/>
      <c r="G2894"/>
      <c r="H2894"/>
      <c r="I2894"/>
      <c r="J2894"/>
      <c r="K2894"/>
      <c r="L2894"/>
    </row>
    <row r="2895" spans="2:12" ht="15" customHeight="1">
      <c r="B2895" s="1615"/>
      <c r="C2895"/>
      <c r="D2895"/>
      <c r="E2895"/>
      <c r="F2895"/>
      <c r="G2895"/>
      <c r="H2895"/>
      <c r="I2895"/>
      <c r="J2895"/>
      <c r="K2895"/>
      <c r="L2895"/>
    </row>
    <row r="2896" spans="2:12" ht="15" customHeight="1">
      <c r="B2896" s="1615"/>
      <c r="C2896"/>
      <c r="D2896"/>
      <c r="E2896"/>
      <c r="F2896"/>
      <c r="G2896"/>
      <c r="H2896"/>
      <c r="I2896"/>
      <c r="J2896"/>
      <c r="K2896"/>
      <c r="L2896"/>
    </row>
    <row r="2897" spans="2:12" ht="15" customHeight="1">
      <c r="B2897" s="1615"/>
      <c r="C2897"/>
      <c r="D2897"/>
      <c r="E2897"/>
      <c r="F2897"/>
      <c r="G2897"/>
      <c r="H2897"/>
      <c r="I2897"/>
      <c r="J2897"/>
      <c r="K2897"/>
      <c r="L2897"/>
    </row>
    <row r="2898" spans="2:12" ht="15" customHeight="1">
      <c r="B2898" s="1615"/>
      <c r="C2898"/>
      <c r="D2898"/>
      <c r="E2898"/>
      <c r="F2898"/>
      <c r="G2898"/>
      <c r="H2898"/>
      <c r="I2898"/>
      <c r="J2898"/>
      <c r="K2898"/>
      <c r="L2898"/>
    </row>
    <row r="2899" spans="2:12" ht="15" customHeight="1">
      <c r="B2899" s="1615"/>
      <c r="C2899"/>
      <c r="D2899"/>
      <c r="E2899"/>
      <c r="F2899"/>
      <c r="G2899"/>
      <c r="H2899"/>
      <c r="I2899"/>
      <c r="J2899"/>
      <c r="K2899"/>
      <c r="L2899"/>
    </row>
    <row r="2900" spans="2:12" ht="15" customHeight="1">
      <c r="B2900" s="1615"/>
      <c r="C2900"/>
      <c r="D2900"/>
      <c r="E2900"/>
      <c r="F2900"/>
      <c r="G2900"/>
      <c r="H2900"/>
      <c r="I2900"/>
      <c r="J2900"/>
      <c r="K2900"/>
      <c r="L2900"/>
    </row>
    <row r="2901" spans="2:12" ht="15" customHeight="1">
      <c r="B2901" s="1615"/>
      <c r="C2901"/>
      <c r="D2901"/>
      <c r="E2901"/>
      <c r="F2901"/>
      <c r="G2901"/>
      <c r="H2901"/>
      <c r="I2901"/>
      <c r="J2901"/>
      <c r="K2901"/>
      <c r="L2901"/>
    </row>
    <row r="2902" spans="2:12" ht="15" customHeight="1">
      <c r="B2902" s="1615"/>
      <c r="C2902"/>
      <c r="D2902"/>
      <c r="E2902"/>
      <c r="F2902"/>
      <c r="G2902"/>
      <c r="H2902"/>
      <c r="I2902"/>
      <c r="J2902"/>
      <c r="K2902"/>
      <c r="L2902"/>
    </row>
    <row r="2903" spans="2:12" ht="15" customHeight="1">
      <c r="B2903" s="1615"/>
      <c r="C2903"/>
      <c r="D2903"/>
      <c r="E2903"/>
      <c r="F2903"/>
      <c r="G2903"/>
      <c r="H2903"/>
      <c r="I2903"/>
      <c r="J2903"/>
      <c r="K2903"/>
      <c r="L2903"/>
    </row>
    <row r="2904" spans="2:12" ht="15" customHeight="1">
      <c r="B2904" s="1615"/>
      <c r="C2904"/>
      <c r="D2904"/>
      <c r="E2904"/>
      <c r="F2904"/>
      <c r="G2904"/>
      <c r="H2904"/>
      <c r="I2904"/>
      <c r="J2904"/>
      <c r="K2904"/>
      <c r="L2904"/>
    </row>
    <row r="2905" spans="2:12" ht="15" customHeight="1">
      <c r="B2905" s="1615"/>
      <c r="C2905"/>
      <c r="D2905"/>
      <c r="E2905"/>
      <c r="F2905"/>
      <c r="G2905"/>
      <c r="H2905"/>
      <c r="I2905"/>
      <c r="J2905"/>
      <c r="K2905"/>
      <c r="L2905"/>
    </row>
    <row r="2906" spans="2:12" ht="15" customHeight="1">
      <c r="B2906" s="1615"/>
      <c r="C2906"/>
      <c r="D2906"/>
      <c r="E2906"/>
      <c r="F2906"/>
      <c r="G2906"/>
      <c r="H2906"/>
      <c r="I2906"/>
      <c r="J2906"/>
      <c r="K2906"/>
      <c r="L2906"/>
    </row>
    <row r="2907" spans="2:12" ht="15" customHeight="1">
      <c r="B2907" s="1615"/>
      <c r="C2907"/>
      <c r="D2907"/>
      <c r="E2907"/>
      <c r="F2907"/>
      <c r="G2907"/>
      <c r="H2907"/>
      <c r="I2907"/>
      <c r="J2907"/>
      <c r="K2907"/>
      <c r="L2907"/>
    </row>
    <row r="2908" spans="2:12" ht="15" customHeight="1">
      <c r="B2908" s="1615"/>
      <c r="C2908"/>
      <c r="D2908"/>
      <c r="E2908"/>
      <c r="F2908"/>
      <c r="G2908"/>
      <c r="H2908"/>
      <c r="I2908"/>
      <c r="J2908"/>
      <c r="K2908"/>
      <c r="L2908"/>
    </row>
    <row r="2909" spans="2:12" ht="15" customHeight="1">
      <c r="B2909" s="1615"/>
      <c r="C2909"/>
      <c r="D2909"/>
      <c r="E2909"/>
      <c r="F2909"/>
      <c r="G2909"/>
      <c r="H2909"/>
      <c r="I2909"/>
      <c r="J2909"/>
      <c r="K2909"/>
      <c r="L2909"/>
    </row>
    <row r="2910" spans="2:12" ht="15" customHeight="1">
      <c r="B2910" s="1615"/>
      <c r="C2910"/>
      <c r="D2910"/>
      <c r="E2910"/>
      <c r="F2910"/>
      <c r="G2910"/>
      <c r="H2910"/>
      <c r="I2910"/>
      <c r="J2910"/>
      <c r="K2910"/>
      <c r="L2910"/>
    </row>
    <row r="2911" spans="2:12" ht="15" customHeight="1">
      <c r="B2911" s="1615"/>
      <c r="C2911"/>
      <c r="D2911"/>
      <c r="E2911"/>
      <c r="F2911"/>
      <c r="G2911"/>
      <c r="H2911"/>
      <c r="I2911"/>
      <c r="J2911"/>
      <c r="K2911"/>
      <c r="L2911"/>
    </row>
    <row r="2912" spans="2:12" ht="15" customHeight="1">
      <c r="B2912" s="1615"/>
      <c r="C2912"/>
      <c r="D2912"/>
      <c r="E2912"/>
      <c r="F2912"/>
      <c r="G2912"/>
      <c r="H2912"/>
      <c r="I2912"/>
      <c r="J2912"/>
      <c r="K2912"/>
      <c r="L2912"/>
    </row>
    <row r="2913" spans="2:12" ht="15" customHeight="1">
      <c r="B2913" s="1615"/>
      <c r="C2913"/>
      <c r="D2913"/>
      <c r="E2913"/>
      <c r="F2913"/>
      <c r="G2913"/>
      <c r="H2913"/>
      <c r="I2913"/>
      <c r="J2913"/>
      <c r="K2913"/>
      <c r="L2913"/>
    </row>
    <row r="2914" spans="2:12" ht="15" customHeight="1">
      <c r="B2914" s="1615"/>
      <c r="C2914"/>
      <c r="D2914"/>
      <c r="E2914"/>
      <c r="F2914"/>
      <c r="G2914"/>
      <c r="H2914"/>
      <c r="I2914"/>
      <c r="J2914"/>
      <c r="K2914"/>
      <c r="L2914"/>
    </row>
    <row r="2915" spans="2:12" ht="15" customHeight="1">
      <c r="B2915" s="1615"/>
      <c r="C2915"/>
      <c r="D2915"/>
      <c r="E2915"/>
      <c r="F2915"/>
      <c r="G2915"/>
      <c r="H2915"/>
      <c r="I2915"/>
      <c r="J2915"/>
      <c r="K2915"/>
      <c r="L2915"/>
    </row>
    <row r="2916" spans="2:12" ht="15" customHeight="1">
      <c r="B2916" s="1615"/>
      <c r="C2916"/>
      <c r="D2916"/>
      <c r="E2916"/>
      <c r="F2916"/>
      <c r="G2916"/>
      <c r="H2916"/>
      <c r="I2916"/>
      <c r="J2916"/>
      <c r="K2916"/>
      <c r="L2916"/>
    </row>
    <row r="2917" spans="2:12" ht="15" customHeight="1">
      <c r="B2917" s="1615"/>
      <c r="C2917"/>
      <c r="D2917"/>
      <c r="E2917"/>
      <c r="F2917"/>
      <c r="G2917"/>
      <c r="H2917"/>
      <c r="I2917"/>
      <c r="J2917"/>
      <c r="K2917"/>
      <c r="L2917"/>
    </row>
    <row r="2918" spans="2:12" ht="15" customHeight="1">
      <c r="B2918" s="1615"/>
      <c r="C2918"/>
      <c r="D2918"/>
      <c r="E2918"/>
      <c r="F2918"/>
      <c r="G2918"/>
      <c r="H2918"/>
      <c r="I2918"/>
      <c r="J2918"/>
      <c r="K2918"/>
      <c r="L2918"/>
    </row>
    <row r="2919" spans="2:12" ht="15" customHeight="1">
      <c r="B2919" s="1615"/>
      <c r="C2919"/>
      <c r="D2919"/>
      <c r="E2919"/>
      <c r="F2919"/>
      <c r="G2919"/>
      <c r="H2919"/>
      <c r="I2919"/>
      <c r="J2919"/>
      <c r="K2919"/>
      <c r="L2919"/>
    </row>
    <row r="2920" spans="2:12" ht="15" customHeight="1">
      <c r="B2920" s="1615"/>
      <c r="C2920"/>
      <c r="D2920"/>
      <c r="E2920"/>
      <c r="F2920"/>
      <c r="G2920"/>
      <c r="H2920"/>
      <c r="I2920"/>
      <c r="J2920"/>
      <c r="K2920"/>
      <c r="L2920"/>
    </row>
    <row r="2921" spans="2:12" ht="15" customHeight="1">
      <c r="B2921" s="1615"/>
      <c r="C2921"/>
      <c r="D2921"/>
      <c r="E2921"/>
      <c r="F2921"/>
      <c r="G2921"/>
      <c r="H2921"/>
      <c r="I2921"/>
      <c r="J2921"/>
      <c r="K2921"/>
      <c r="L2921"/>
    </row>
    <row r="2922" spans="2:12" ht="15" customHeight="1">
      <c r="B2922" s="1615"/>
      <c r="C2922"/>
      <c r="D2922"/>
      <c r="E2922"/>
      <c r="F2922"/>
      <c r="G2922"/>
      <c r="H2922"/>
      <c r="I2922"/>
      <c r="J2922"/>
      <c r="K2922"/>
      <c r="L2922"/>
    </row>
    <row r="2923" spans="2:12" ht="15" customHeight="1">
      <c r="B2923" s="1615"/>
      <c r="C2923"/>
      <c r="D2923"/>
      <c r="E2923"/>
      <c r="F2923"/>
      <c r="G2923"/>
      <c r="H2923"/>
      <c r="I2923"/>
      <c r="J2923"/>
      <c r="K2923"/>
      <c r="L2923"/>
    </row>
    <row r="2924" spans="2:12" ht="15" customHeight="1">
      <c r="B2924" s="1615"/>
      <c r="C2924"/>
      <c r="D2924"/>
      <c r="E2924"/>
      <c r="F2924"/>
      <c r="G2924"/>
      <c r="H2924"/>
      <c r="I2924"/>
      <c r="J2924"/>
      <c r="K2924"/>
      <c r="L2924"/>
    </row>
    <row r="2925" spans="2:12" ht="15" customHeight="1">
      <c r="B2925" s="1615"/>
      <c r="C2925"/>
      <c r="D2925"/>
      <c r="E2925"/>
      <c r="F2925"/>
      <c r="G2925"/>
      <c r="H2925"/>
      <c r="I2925"/>
      <c r="J2925"/>
      <c r="K2925"/>
      <c r="L2925"/>
    </row>
    <row r="2926" spans="2:12" ht="15" customHeight="1">
      <c r="B2926" s="1615"/>
      <c r="C2926"/>
      <c r="D2926"/>
      <c r="E2926"/>
      <c r="F2926"/>
      <c r="G2926"/>
      <c r="H2926"/>
      <c r="I2926"/>
      <c r="J2926"/>
      <c r="K2926"/>
      <c r="L2926"/>
    </row>
    <row r="2927" spans="2:12" ht="15" customHeight="1">
      <c r="B2927" s="1615"/>
      <c r="C2927"/>
      <c r="D2927"/>
      <c r="E2927"/>
      <c r="F2927"/>
      <c r="G2927"/>
      <c r="H2927"/>
      <c r="I2927"/>
      <c r="J2927"/>
      <c r="K2927"/>
      <c r="L2927"/>
    </row>
    <row r="2928" spans="2:12" ht="15" customHeight="1">
      <c r="B2928" s="1615"/>
      <c r="C2928"/>
      <c r="D2928"/>
      <c r="E2928"/>
      <c r="F2928"/>
      <c r="G2928"/>
      <c r="H2928"/>
      <c r="I2928"/>
      <c r="J2928"/>
      <c r="K2928"/>
      <c r="L2928"/>
    </row>
    <row r="2929" spans="2:12" ht="15" customHeight="1">
      <c r="B2929" s="1615"/>
      <c r="C2929"/>
      <c r="D2929"/>
      <c r="E2929"/>
      <c r="F2929"/>
      <c r="G2929"/>
      <c r="H2929"/>
      <c r="I2929"/>
      <c r="J2929"/>
      <c r="K2929"/>
      <c r="L2929"/>
    </row>
    <row r="2930" spans="2:12" ht="15" customHeight="1">
      <c r="B2930" s="1615"/>
      <c r="C2930"/>
      <c r="D2930"/>
      <c r="E2930"/>
      <c r="F2930"/>
      <c r="G2930"/>
      <c r="H2930"/>
      <c r="I2930"/>
      <c r="J2930"/>
      <c r="K2930"/>
      <c r="L2930"/>
    </row>
    <row r="2931" spans="2:12" ht="15" customHeight="1">
      <c r="B2931" s="1615"/>
      <c r="C2931"/>
      <c r="D2931"/>
      <c r="E2931"/>
      <c r="F2931"/>
      <c r="G2931"/>
      <c r="H2931"/>
      <c r="I2931"/>
      <c r="J2931"/>
      <c r="K2931"/>
      <c r="L2931"/>
    </row>
    <row r="2932" spans="2:12" ht="15" customHeight="1">
      <c r="B2932" s="1615"/>
      <c r="C2932"/>
      <c r="D2932"/>
      <c r="E2932"/>
      <c r="F2932"/>
      <c r="G2932"/>
      <c r="H2932"/>
      <c r="I2932"/>
      <c r="J2932"/>
      <c r="K2932"/>
      <c r="L2932"/>
    </row>
    <row r="2933" spans="2:12" ht="15" customHeight="1">
      <c r="B2933" s="1615"/>
      <c r="C2933"/>
      <c r="D2933"/>
      <c r="E2933"/>
      <c r="F2933"/>
      <c r="G2933"/>
      <c r="H2933"/>
      <c r="I2933"/>
      <c r="J2933"/>
      <c r="K2933"/>
      <c r="L2933"/>
    </row>
    <row r="2934" spans="2:12" ht="15" customHeight="1">
      <c r="B2934" s="1615"/>
      <c r="C2934"/>
      <c r="D2934"/>
      <c r="E2934"/>
      <c r="F2934"/>
      <c r="G2934"/>
      <c r="H2934"/>
      <c r="I2934"/>
      <c r="J2934"/>
      <c r="K2934"/>
      <c r="L2934"/>
    </row>
    <row r="2935" spans="2:12" ht="15" customHeight="1">
      <c r="B2935" s="1615"/>
      <c r="C2935"/>
      <c r="D2935"/>
      <c r="E2935"/>
      <c r="F2935"/>
      <c r="G2935"/>
      <c r="H2935"/>
      <c r="I2935"/>
      <c r="J2935"/>
      <c r="K2935"/>
      <c r="L2935"/>
    </row>
    <row r="2936" spans="2:12" ht="15" customHeight="1">
      <c r="B2936" s="1615"/>
      <c r="C2936"/>
      <c r="D2936"/>
      <c r="E2936"/>
      <c r="F2936"/>
      <c r="G2936"/>
      <c r="H2936"/>
      <c r="I2936"/>
      <c r="J2936"/>
      <c r="K2936"/>
      <c r="L2936"/>
    </row>
    <row r="2937" spans="2:12" ht="15" customHeight="1">
      <c r="B2937" s="1615"/>
      <c r="C2937"/>
      <c r="D2937"/>
      <c r="E2937"/>
      <c r="F2937"/>
      <c r="G2937"/>
      <c r="H2937"/>
      <c r="I2937"/>
      <c r="J2937"/>
      <c r="K2937"/>
      <c r="L2937"/>
    </row>
    <row r="2938" spans="2:12" ht="15" customHeight="1">
      <c r="B2938" s="1615"/>
      <c r="C2938"/>
      <c r="D2938"/>
      <c r="E2938"/>
      <c r="F2938"/>
      <c r="G2938"/>
      <c r="H2938"/>
      <c r="I2938"/>
      <c r="J2938"/>
      <c r="K2938"/>
      <c r="L2938"/>
    </row>
    <row r="2939" spans="2:12" ht="15" customHeight="1">
      <c r="B2939" s="1615"/>
      <c r="C2939"/>
      <c r="D2939"/>
      <c r="E2939"/>
      <c r="F2939"/>
      <c r="G2939"/>
      <c r="H2939"/>
      <c r="I2939"/>
      <c r="J2939"/>
      <c r="K2939"/>
      <c r="L2939"/>
    </row>
    <row r="2940" spans="2:12" ht="15" customHeight="1">
      <c r="B2940" s="1615"/>
      <c r="C2940"/>
      <c r="D2940"/>
      <c r="E2940"/>
      <c r="F2940"/>
      <c r="G2940"/>
      <c r="H2940"/>
      <c r="I2940"/>
      <c r="J2940"/>
      <c r="K2940"/>
      <c r="L2940"/>
    </row>
    <row r="2941" spans="2:12" ht="15" customHeight="1">
      <c r="B2941" s="1615"/>
      <c r="C2941"/>
      <c r="D2941"/>
      <c r="E2941"/>
      <c r="F2941"/>
      <c r="G2941"/>
      <c r="H2941"/>
      <c r="I2941"/>
      <c r="J2941"/>
      <c r="K2941"/>
      <c r="L2941"/>
    </row>
    <row r="2942" spans="2:12" ht="15" customHeight="1">
      <c r="B2942" s="1615"/>
      <c r="C2942"/>
      <c r="D2942"/>
      <c r="E2942"/>
      <c r="F2942"/>
      <c r="G2942"/>
      <c r="H2942"/>
      <c r="I2942"/>
      <c r="J2942"/>
      <c r="K2942"/>
      <c r="L2942"/>
    </row>
    <row r="2943" spans="2:12" ht="15" customHeight="1">
      <c r="B2943" s="1615"/>
      <c r="C2943"/>
      <c r="D2943"/>
      <c r="E2943"/>
      <c r="F2943"/>
      <c r="G2943"/>
      <c r="H2943"/>
      <c r="I2943"/>
      <c r="J2943"/>
      <c r="K2943"/>
      <c r="L2943"/>
    </row>
    <row r="2944" spans="2:12" ht="15" customHeight="1">
      <c r="B2944" s="1615"/>
      <c r="C2944"/>
      <c r="D2944"/>
      <c r="E2944"/>
      <c r="F2944"/>
      <c r="G2944"/>
      <c r="H2944"/>
      <c r="I2944"/>
      <c r="J2944"/>
      <c r="K2944"/>
      <c r="L2944"/>
    </row>
    <row r="2945" spans="2:12" ht="15" customHeight="1">
      <c r="B2945" s="1615"/>
      <c r="C2945"/>
      <c r="D2945"/>
      <c r="E2945"/>
      <c r="F2945"/>
      <c r="G2945"/>
      <c r="H2945"/>
      <c r="I2945"/>
      <c r="J2945"/>
      <c r="K2945"/>
      <c r="L2945"/>
    </row>
    <row r="2946" spans="2:12" ht="15" customHeight="1">
      <c r="B2946" s="1615"/>
      <c r="C2946"/>
      <c r="D2946"/>
      <c r="E2946"/>
      <c r="F2946"/>
      <c r="G2946"/>
      <c r="H2946"/>
      <c r="I2946"/>
      <c r="J2946"/>
      <c r="K2946"/>
      <c r="L2946"/>
    </row>
    <row r="2947" spans="2:12" ht="15" customHeight="1">
      <c r="B2947" s="1615"/>
      <c r="C2947"/>
      <c r="D2947"/>
      <c r="E2947"/>
      <c r="F2947"/>
      <c r="G2947"/>
      <c r="H2947"/>
      <c r="I2947"/>
      <c r="J2947"/>
      <c r="K2947"/>
      <c r="L2947"/>
    </row>
    <row r="2948" spans="2:12" ht="15" customHeight="1">
      <c r="B2948" s="1615"/>
      <c r="C2948"/>
      <c r="D2948"/>
      <c r="E2948"/>
      <c r="F2948"/>
      <c r="G2948"/>
      <c r="H2948"/>
      <c r="I2948"/>
      <c r="J2948"/>
      <c r="K2948"/>
      <c r="L2948"/>
    </row>
    <row r="2949" spans="2:12" ht="15" customHeight="1">
      <c r="B2949" s="1615"/>
      <c r="C2949"/>
      <c r="D2949"/>
      <c r="E2949"/>
      <c r="F2949"/>
      <c r="G2949"/>
      <c r="H2949"/>
      <c r="I2949"/>
      <c r="J2949"/>
      <c r="K2949"/>
      <c r="L2949"/>
    </row>
    <row r="2950" spans="2:12" ht="15" customHeight="1">
      <c r="B2950" s="1615"/>
      <c r="C2950"/>
      <c r="D2950"/>
      <c r="E2950"/>
      <c r="F2950"/>
      <c r="G2950"/>
      <c r="H2950"/>
      <c r="I2950"/>
      <c r="J2950"/>
      <c r="K2950"/>
      <c r="L2950"/>
    </row>
    <row r="2951" spans="2:12" ht="15" customHeight="1">
      <c r="B2951" s="1615"/>
      <c r="C2951"/>
      <c r="D2951"/>
      <c r="E2951"/>
      <c r="F2951"/>
      <c r="G2951"/>
      <c r="H2951"/>
      <c r="I2951"/>
      <c r="J2951"/>
      <c r="K2951"/>
      <c r="L2951"/>
    </row>
    <row r="2952" spans="2:12" ht="15" customHeight="1">
      <c r="B2952" s="1615"/>
      <c r="C2952"/>
      <c r="D2952"/>
      <c r="E2952"/>
      <c r="F2952"/>
      <c r="G2952"/>
      <c r="H2952"/>
      <c r="I2952"/>
      <c r="J2952"/>
      <c r="K2952"/>
      <c r="L2952"/>
    </row>
    <row r="2953" spans="2:12" ht="15" customHeight="1">
      <c r="B2953" s="1615"/>
      <c r="C2953"/>
      <c r="D2953"/>
      <c r="E2953"/>
      <c r="F2953"/>
      <c r="G2953"/>
      <c r="H2953"/>
      <c r="I2953"/>
      <c r="J2953"/>
      <c r="K2953"/>
      <c r="L2953"/>
    </row>
    <row r="2954" spans="2:12" ht="15" customHeight="1">
      <c r="B2954" s="1615"/>
      <c r="C2954"/>
      <c r="D2954"/>
      <c r="E2954"/>
      <c r="F2954"/>
      <c r="G2954"/>
      <c r="H2954"/>
      <c r="I2954"/>
      <c r="J2954"/>
      <c r="K2954"/>
      <c r="L2954"/>
    </row>
    <row r="2955" spans="2:12" ht="15" customHeight="1">
      <c r="B2955" s="1615"/>
      <c r="C2955"/>
      <c r="D2955"/>
      <c r="E2955"/>
      <c r="F2955"/>
      <c r="G2955"/>
      <c r="H2955"/>
      <c r="I2955"/>
      <c r="J2955"/>
      <c r="K2955"/>
      <c r="L2955"/>
    </row>
    <row r="2956" spans="2:12" ht="15" customHeight="1">
      <c r="B2956" s="1615"/>
      <c r="C2956"/>
      <c r="D2956"/>
      <c r="E2956"/>
      <c r="F2956"/>
      <c r="G2956"/>
      <c r="H2956"/>
      <c r="I2956"/>
      <c r="J2956"/>
      <c r="K2956"/>
      <c r="L2956"/>
    </row>
    <row r="2957" spans="2:12" ht="15" customHeight="1">
      <c r="B2957" s="1615"/>
      <c r="C2957"/>
      <c r="D2957"/>
      <c r="E2957"/>
      <c r="F2957"/>
      <c r="G2957"/>
      <c r="H2957"/>
      <c r="I2957"/>
      <c r="J2957"/>
      <c r="K2957"/>
      <c r="L2957"/>
    </row>
    <row r="2958" spans="2:12" ht="15" customHeight="1">
      <c r="B2958" s="1615"/>
      <c r="C2958"/>
      <c r="D2958"/>
      <c r="E2958"/>
      <c r="F2958"/>
      <c r="G2958"/>
      <c r="H2958"/>
      <c r="I2958"/>
      <c r="J2958"/>
      <c r="K2958"/>
      <c r="L2958"/>
    </row>
    <row r="2959" spans="2:12" ht="15" customHeight="1">
      <c r="B2959" s="1615"/>
      <c r="C2959"/>
      <c r="D2959"/>
      <c r="E2959"/>
      <c r="F2959"/>
      <c r="G2959"/>
      <c r="H2959"/>
      <c r="I2959"/>
      <c r="J2959"/>
      <c r="K2959"/>
      <c r="L2959"/>
    </row>
    <row r="2960" spans="2:12" ht="15" customHeight="1">
      <c r="B2960" s="1615"/>
      <c r="C2960"/>
      <c r="D2960"/>
      <c r="E2960"/>
      <c r="F2960"/>
      <c r="G2960"/>
      <c r="H2960"/>
      <c r="I2960"/>
      <c r="J2960"/>
      <c r="K2960"/>
      <c r="L2960"/>
    </row>
    <row r="2961" spans="2:12" ht="15" customHeight="1">
      <c r="B2961" s="1615"/>
      <c r="C2961"/>
      <c r="D2961"/>
      <c r="E2961"/>
      <c r="F2961"/>
      <c r="G2961"/>
      <c r="H2961"/>
      <c r="I2961"/>
      <c r="J2961"/>
      <c r="K2961"/>
      <c r="L2961"/>
    </row>
    <row r="2962" spans="2:12" ht="15" customHeight="1">
      <c r="B2962" s="1615"/>
      <c r="C2962"/>
      <c r="D2962"/>
      <c r="E2962"/>
      <c r="F2962"/>
      <c r="G2962"/>
      <c r="H2962"/>
      <c r="I2962"/>
      <c r="J2962"/>
      <c r="K2962"/>
      <c r="L2962"/>
    </row>
    <row r="2963" spans="2:12" ht="15" customHeight="1">
      <c r="B2963" s="1615"/>
      <c r="C2963"/>
      <c r="D2963"/>
      <c r="E2963"/>
      <c r="F2963"/>
      <c r="G2963"/>
      <c r="H2963"/>
      <c r="I2963"/>
      <c r="J2963"/>
      <c r="K2963"/>
      <c r="L2963"/>
    </row>
    <row r="2964" spans="2:12" ht="15" customHeight="1">
      <c r="B2964" s="1615"/>
      <c r="C2964"/>
      <c r="D2964"/>
      <c r="E2964"/>
      <c r="F2964"/>
      <c r="G2964"/>
      <c r="H2964"/>
      <c r="I2964"/>
      <c r="J2964"/>
      <c r="K2964"/>
      <c r="L2964"/>
    </row>
    <row r="2965" spans="2:12" ht="15" customHeight="1">
      <c r="B2965" s="1615"/>
      <c r="C2965"/>
      <c r="D2965"/>
      <c r="E2965"/>
      <c r="F2965"/>
      <c r="G2965"/>
      <c r="H2965"/>
      <c r="I2965"/>
      <c r="J2965"/>
      <c r="K2965"/>
      <c r="L2965"/>
    </row>
    <row r="2966" spans="2:12" ht="15" customHeight="1">
      <c r="B2966" s="1615"/>
      <c r="C2966"/>
      <c r="D2966"/>
      <c r="E2966"/>
      <c r="F2966"/>
      <c r="G2966"/>
      <c r="H2966"/>
      <c r="I2966"/>
      <c r="J2966"/>
      <c r="K2966"/>
      <c r="L2966"/>
    </row>
    <row r="2967" spans="2:12" ht="15" customHeight="1">
      <c r="B2967" s="1615"/>
      <c r="C2967"/>
      <c r="D2967"/>
      <c r="E2967"/>
      <c r="F2967"/>
      <c r="G2967"/>
      <c r="H2967"/>
      <c r="I2967"/>
      <c r="J2967"/>
      <c r="K2967"/>
      <c r="L2967"/>
    </row>
    <row r="2968" spans="2:12" ht="15" customHeight="1">
      <c r="B2968" s="1615"/>
      <c r="C2968"/>
      <c r="D2968"/>
      <c r="E2968"/>
      <c r="F2968"/>
      <c r="G2968"/>
      <c r="H2968"/>
      <c r="I2968"/>
      <c r="J2968"/>
      <c r="K2968"/>
      <c r="L2968"/>
    </row>
    <row r="2969" spans="2:12" ht="15" customHeight="1">
      <c r="B2969" s="1615"/>
      <c r="C2969"/>
      <c r="D2969"/>
      <c r="E2969"/>
      <c r="F2969"/>
      <c r="G2969"/>
      <c r="H2969"/>
      <c r="I2969"/>
      <c r="J2969"/>
      <c r="K2969"/>
      <c r="L2969"/>
    </row>
    <row r="2970" spans="2:12" ht="15" customHeight="1">
      <c r="B2970" s="1615"/>
      <c r="C2970"/>
      <c r="D2970"/>
      <c r="E2970"/>
      <c r="F2970"/>
      <c r="G2970"/>
      <c r="H2970"/>
      <c r="I2970"/>
      <c r="J2970"/>
      <c r="K2970"/>
      <c r="L2970"/>
    </row>
    <row r="2971" spans="2:12" ht="15" customHeight="1">
      <c r="B2971" s="1615"/>
      <c r="C2971"/>
      <c r="D2971"/>
      <c r="E2971"/>
      <c r="F2971"/>
      <c r="G2971"/>
      <c r="H2971"/>
      <c r="I2971"/>
      <c r="J2971"/>
      <c r="K2971"/>
      <c r="L2971"/>
    </row>
    <row r="2972" spans="2:12" ht="15" customHeight="1">
      <c r="B2972" s="1615"/>
      <c r="C2972"/>
      <c r="D2972"/>
      <c r="E2972"/>
      <c r="F2972"/>
      <c r="G2972"/>
      <c r="H2972"/>
      <c r="I2972"/>
      <c r="J2972"/>
      <c r="K2972"/>
      <c r="L2972"/>
    </row>
    <row r="2973" spans="2:12" ht="15" customHeight="1">
      <c r="B2973" s="1615"/>
      <c r="C2973"/>
      <c r="D2973"/>
      <c r="E2973"/>
      <c r="F2973"/>
      <c r="G2973"/>
      <c r="H2973"/>
      <c r="I2973"/>
      <c r="J2973"/>
      <c r="K2973"/>
      <c r="L2973"/>
    </row>
    <row r="2974" spans="2:12" ht="15" customHeight="1">
      <c r="B2974" s="1615"/>
      <c r="C2974"/>
      <c r="D2974"/>
      <c r="E2974"/>
      <c r="F2974"/>
      <c r="G2974"/>
      <c r="H2974"/>
      <c r="I2974"/>
      <c r="J2974"/>
      <c r="K2974"/>
      <c r="L2974"/>
    </row>
    <row r="2975" spans="2:12" ht="15" customHeight="1">
      <c r="B2975" s="1615"/>
      <c r="C2975"/>
      <c r="D2975"/>
      <c r="E2975"/>
      <c r="F2975"/>
      <c r="G2975"/>
      <c r="H2975"/>
      <c r="I2975"/>
      <c r="J2975"/>
      <c r="K2975"/>
      <c r="L2975"/>
    </row>
    <row r="2976" spans="2:12" ht="15" customHeight="1">
      <c r="B2976" s="1615"/>
      <c r="C2976"/>
      <c r="D2976"/>
      <c r="E2976"/>
      <c r="F2976"/>
      <c r="G2976"/>
      <c r="H2976"/>
      <c r="I2976"/>
      <c r="J2976"/>
      <c r="K2976"/>
      <c r="L2976"/>
    </row>
    <row r="2977" spans="2:12" ht="15" customHeight="1">
      <c r="B2977" s="1615"/>
      <c r="C2977"/>
      <c r="D2977"/>
      <c r="E2977"/>
      <c r="F2977"/>
      <c r="G2977"/>
      <c r="H2977"/>
      <c r="I2977"/>
      <c r="J2977"/>
      <c r="K2977"/>
      <c r="L2977"/>
    </row>
    <row r="2978" spans="2:12" ht="15" customHeight="1">
      <c r="B2978" s="1615"/>
      <c r="C2978"/>
      <c r="D2978"/>
      <c r="E2978"/>
      <c r="F2978"/>
      <c r="G2978"/>
      <c r="H2978"/>
      <c r="I2978"/>
      <c r="J2978"/>
      <c r="K2978"/>
      <c r="L2978"/>
    </row>
    <row r="2979" spans="2:12" ht="15" customHeight="1">
      <c r="B2979" s="1615"/>
      <c r="C2979"/>
      <c r="D2979"/>
      <c r="E2979"/>
      <c r="F2979"/>
      <c r="G2979"/>
      <c r="H2979"/>
      <c r="I2979"/>
      <c r="J2979"/>
      <c r="K2979"/>
      <c r="L2979"/>
    </row>
    <row r="2980" spans="2:12" ht="15" customHeight="1">
      <c r="B2980" s="1615"/>
      <c r="C2980"/>
      <c r="D2980"/>
      <c r="E2980"/>
      <c r="F2980"/>
      <c r="G2980"/>
      <c r="H2980"/>
      <c r="I2980"/>
      <c r="J2980"/>
      <c r="K2980"/>
      <c r="L2980"/>
    </row>
    <row r="2981" spans="2:12" ht="15" customHeight="1">
      <c r="B2981" s="1615"/>
      <c r="C2981"/>
      <c r="D2981"/>
      <c r="E2981"/>
      <c r="F2981"/>
      <c r="G2981"/>
      <c r="H2981"/>
      <c r="I2981"/>
      <c r="J2981"/>
      <c r="K2981"/>
      <c r="L2981"/>
    </row>
    <row r="2982" spans="2:12" ht="15" customHeight="1">
      <c r="B2982" s="1615"/>
      <c r="C2982"/>
      <c r="D2982"/>
      <c r="E2982"/>
      <c r="F2982"/>
      <c r="G2982"/>
      <c r="H2982"/>
      <c r="I2982"/>
      <c r="J2982"/>
      <c r="K2982"/>
      <c r="L2982"/>
    </row>
    <row r="2983" spans="2:12" ht="15" customHeight="1">
      <c r="B2983" s="1615"/>
      <c r="C2983"/>
      <c r="D2983"/>
      <c r="E2983"/>
      <c r="F2983"/>
      <c r="G2983"/>
      <c r="H2983"/>
      <c r="I2983"/>
      <c r="J2983"/>
      <c r="K2983"/>
      <c r="L2983"/>
    </row>
    <row r="2984" spans="2:12" ht="15" customHeight="1">
      <c r="B2984" s="1615"/>
      <c r="C2984"/>
      <c r="D2984"/>
      <c r="E2984"/>
      <c r="F2984"/>
      <c r="G2984"/>
      <c r="H2984"/>
      <c r="I2984"/>
      <c r="J2984"/>
      <c r="K2984"/>
      <c r="L2984"/>
    </row>
    <row r="2985" spans="2:12" ht="15" customHeight="1">
      <c r="B2985" s="1615"/>
      <c r="C2985"/>
      <c r="D2985"/>
      <c r="E2985"/>
      <c r="F2985"/>
      <c r="G2985"/>
      <c r="H2985"/>
      <c r="I2985"/>
      <c r="J2985"/>
      <c r="K2985"/>
      <c r="L2985"/>
    </row>
    <row r="2986" spans="2:12" ht="15" customHeight="1">
      <c r="B2986" s="1615"/>
      <c r="C2986"/>
      <c r="D2986"/>
      <c r="E2986"/>
      <c r="F2986"/>
      <c r="G2986"/>
      <c r="H2986"/>
      <c r="I2986"/>
      <c r="J2986"/>
      <c r="K2986"/>
      <c r="L2986"/>
    </row>
    <row r="2987" spans="2:12" ht="15" customHeight="1">
      <c r="B2987" s="1615"/>
      <c r="C2987"/>
      <c r="D2987"/>
      <c r="E2987"/>
      <c r="F2987"/>
      <c r="G2987"/>
      <c r="H2987"/>
      <c r="I2987"/>
      <c r="J2987"/>
      <c r="K2987"/>
      <c r="L2987"/>
    </row>
    <row r="2988" spans="2:12" ht="15" customHeight="1">
      <c r="B2988" s="1615"/>
      <c r="C2988"/>
      <c r="D2988"/>
      <c r="E2988"/>
      <c r="F2988"/>
      <c r="G2988"/>
      <c r="H2988"/>
      <c r="I2988"/>
      <c r="J2988"/>
      <c r="K2988"/>
      <c r="L2988"/>
    </row>
    <row r="2989" spans="2:12" ht="15" customHeight="1">
      <c r="B2989" s="1615"/>
      <c r="C2989"/>
      <c r="D2989"/>
      <c r="E2989"/>
      <c r="F2989"/>
      <c r="G2989"/>
      <c r="H2989"/>
      <c r="I2989"/>
      <c r="J2989"/>
      <c r="K2989"/>
      <c r="L2989"/>
    </row>
    <row r="2990" spans="2:12" ht="15" customHeight="1">
      <c r="B2990" s="1615"/>
      <c r="C2990"/>
      <c r="D2990"/>
      <c r="E2990"/>
      <c r="F2990"/>
      <c r="G2990"/>
      <c r="H2990"/>
      <c r="I2990"/>
      <c r="J2990"/>
      <c r="K2990"/>
      <c r="L2990"/>
    </row>
    <row r="2991" spans="2:12" ht="15" customHeight="1">
      <c r="B2991" s="1615"/>
      <c r="C2991"/>
      <c r="D2991"/>
      <c r="E2991"/>
      <c r="F2991"/>
      <c r="G2991"/>
      <c r="H2991"/>
      <c r="I2991"/>
      <c r="J2991"/>
      <c r="K2991"/>
      <c r="L2991"/>
    </row>
    <row r="2992" spans="2:12" ht="15" customHeight="1">
      <c r="B2992" s="1615"/>
      <c r="C2992"/>
      <c r="D2992"/>
      <c r="E2992"/>
      <c r="F2992"/>
      <c r="G2992"/>
      <c r="H2992"/>
      <c r="I2992"/>
      <c r="J2992"/>
      <c r="K2992"/>
      <c r="L2992"/>
    </row>
    <row r="2993" spans="2:12" ht="15" customHeight="1">
      <c r="B2993" s="1615"/>
      <c r="C2993"/>
      <c r="D2993"/>
      <c r="E2993"/>
      <c r="F2993"/>
      <c r="G2993"/>
      <c r="H2993"/>
      <c r="I2993"/>
      <c r="J2993"/>
      <c r="K2993"/>
      <c r="L2993"/>
    </row>
    <row r="2994" spans="2:12" ht="15" customHeight="1">
      <c r="B2994" s="1615"/>
      <c r="C2994"/>
      <c r="D2994"/>
      <c r="E2994"/>
      <c r="F2994"/>
      <c r="G2994"/>
      <c r="H2994"/>
      <c r="I2994"/>
      <c r="J2994"/>
      <c r="K2994"/>
      <c r="L2994"/>
    </row>
    <row r="2995" spans="2:12" ht="15" customHeight="1">
      <c r="B2995" s="1615"/>
      <c r="C2995"/>
      <c r="D2995"/>
      <c r="E2995"/>
      <c r="F2995"/>
      <c r="G2995"/>
      <c r="H2995"/>
      <c r="I2995"/>
      <c r="J2995"/>
      <c r="K2995"/>
      <c r="L2995"/>
    </row>
    <row r="2996" spans="2:12" ht="15" customHeight="1">
      <c r="B2996" s="1615"/>
      <c r="C2996"/>
      <c r="D2996"/>
      <c r="E2996"/>
      <c r="F2996"/>
      <c r="G2996"/>
      <c r="H2996"/>
      <c r="I2996"/>
      <c r="J2996"/>
      <c r="K2996"/>
      <c r="L2996"/>
    </row>
    <row r="2997" spans="2:12" ht="15" customHeight="1">
      <c r="B2997" s="1615"/>
      <c r="C2997"/>
      <c r="D2997"/>
      <c r="E2997"/>
      <c r="F2997"/>
      <c r="G2997"/>
      <c r="H2997"/>
      <c r="I2997"/>
      <c r="J2997"/>
      <c r="K2997"/>
      <c r="L2997"/>
    </row>
    <row r="2998" spans="2:12" ht="15" customHeight="1">
      <c r="B2998" s="1615"/>
      <c r="C2998"/>
      <c r="D2998"/>
      <c r="E2998"/>
      <c r="F2998"/>
      <c r="G2998"/>
      <c r="H2998"/>
      <c r="I2998"/>
      <c r="J2998"/>
      <c r="K2998"/>
      <c r="L2998"/>
    </row>
    <row r="2999" spans="2:12" ht="15" customHeight="1">
      <c r="B2999" s="1615"/>
      <c r="C2999"/>
      <c r="D2999"/>
      <c r="E2999"/>
      <c r="F2999"/>
      <c r="G2999"/>
      <c r="H2999"/>
      <c r="I2999"/>
      <c r="J2999"/>
      <c r="K2999"/>
      <c r="L2999"/>
    </row>
    <row r="3000" spans="2:12" ht="15" customHeight="1">
      <c r="B3000" s="1615"/>
      <c r="C3000"/>
      <c r="D3000"/>
      <c r="E3000"/>
      <c r="F3000"/>
      <c r="G3000"/>
      <c r="H3000"/>
      <c r="I3000"/>
      <c r="J3000"/>
      <c r="K3000"/>
      <c r="L3000"/>
    </row>
    <row r="3001" spans="2:12" ht="15" customHeight="1">
      <c r="B3001" s="1615"/>
      <c r="C3001"/>
      <c r="D3001"/>
      <c r="E3001"/>
      <c r="F3001"/>
      <c r="G3001"/>
      <c r="H3001"/>
      <c r="I3001"/>
      <c r="J3001"/>
      <c r="K3001"/>
      <c r="L3001"/>
    </row>
    <row r="3002" spans="2:12" ht="15" customHeight="1">
      <c r="B3002" s="1615"/>
      <c r="C3002"/>
      <c r="D3002"/>
      <c r="E3002"/>
      <c r="F3002"/>
      <c r="G3002"/>
      <c r="H3002"/>
      <c r="I3002"/>
      <c r="J3002"/>
      <c r="K3002"/>
      <c r="L3002"/>
    </row>
    <row r="3003" spans="2:12" ht="15" customHeight="1">
      <c r="B3003" s="1615"/>
      <c r="C3003"/>
      <c r="D3003"/>
      <c r="E3003"/>
      <c r="F3003"/>
      <c r="G3003"/>
      <c r="H3003"/>
      <c r="I3003"/>
      <c r="J3003"/>
      <c r="K3003"/>
      <c r="L3003"/>
    </row>
    <row r="3004" spans="2:12" ht="15" customHeight="1">
      <c r="B3004" s="1615"/>
      <c r="C3004"/>
      <c r="D3004"/>
      <c r="E3004"/>
      <c r="F3004"/>
      <c r="G3004"/>
      <c r="H3004"/>
      <c r="I3004"/>
      <c r="J3004"/>
      <c r="K3004"/>
      <c r="L3004"/>
    </row>
    <row r="3005" spans="2:12" ht="15" customHeight="1">
      <c r="B3005" s="1615"/>
      <c r="C3005"/>
      <c r="D3005"/>
      <c r="E3005"/>
      <c r="F3005"/>
      <c r="G3005"/>
      <c r="H3005"/>
      <c r="I3005"/>
      <c r="J3005"/>
      <c r="K3005"/>
      <c r="L3005"/>
    </row>
    <row r="3006" spans="2:12" ht="15" customHeight="1">
      <c r="B3006" s="1615"/>
      <c r="C3006"/>
      <c r="D3006"/>
      <c r="E3006"/>
      <c r="F3006"/>
      <c r="G3006"/>
      <c r="H3006"/>
      <c r="I3006"/>
      <c r="J3006"/>
      <c r="K3006"/>
      <c r="L3006"/>
    </row>
    <row r="3007" spans="2:12" ht="15" customHeight="1">
      <c r="B3007" s="1615"/>
      <c r="C3007"/>
      <c r="D3007"/>
      <c r="E3007"/>
      <c r="F3007"/>
      <c r="G3007"/>
      <c r="H3007"/>
      <c r="I3007"/>
      <c r="J3007"/>
      <c r="K3007"/>
      <c r="L3007"/>
    </row>
    <row r="3008" spans="2:12" ht="15" customHeight="1">
      <c r="B3008" s="1615"/>
      <c r="C3008"/>
      <c r="D3008"/>
      <c r="E3008"/>
      <c r="F3008"/>
      <c r="G3008"/>
      <c r="H3008"/>
      <c r="I3008"/>
      <c r="J3008"/>
      <c r="K3008"/>
      <c r="L3008"/>
    </row>
    <row r="3009" spans="2:12" ht="15" customHeight="1">
      <c r="B3009" s="1615"/>
      <c r="C3009"/>
      <c r="D3009"/>
      <c r="E3009"/>
      <c r="F3009"/>
      <c r="G3009"/>
      <c r="H3009"/>
      <c r="I3009"/>
      <c r="J3009"/>
      <c r="K3009"/>
      <c r="L3009"/>
    </row>
    <row r="3010" spans="2:12" ht="15" customHeight="1">
      <c r="B3010" s="1615"/>
      <c r="C3010"/>
      <c r="D3010"/>
      <c r="E3010"/>
      <c r="F3010"/>
      <c r="G3010"/>
      <c r="H3010"/>
      <c r="I3010"/>
      <c r="J3010"/>
      <c r="K3010"/>
      <c r="L3010"/>
    </row>
    <row r="3011" spans="2:12" ht="15" customHeight="1">
      <c r="B3011" s="1615"/>
      <c r="C3011"/>
      <c r="D3011"/>
      <c r="E3011"/>
      <c r="F3011"/>
      <c r="G3011"/>
      <c r="H3011"/>
      <c r="I3011"/>
      <c r="J3011"/>
      <c r="K3011"/>
      <c r="L3011"/>
    </row>
    <row r="3012" spans="2:12" ht="15" customHeight="1">
      <c r="B3012" s="1615"/>
      <c r="C3012"/>
      <c r="D3012"/>
      <c r="E3012"/>
      <c r="F3012"/>
      <c r="G3012"/>
      <c r="H3012"/>
      <c r="I3012"/>
      <c r="J3012"/>
      <c r="K3012"/>
      <c r="L3012"/>
    </row>
    <row r="3013" spans="2:12" ht="15" customHeight="1">
      <c r="B3013" s="1615"/>
      <c r="C3013"/>
      <c r="D3013"/>
      <c r="E3013"/>
      <c r="F3013"/>
      <c r="G3013"/>
      <c r="H3013"/>
      <c r="I3013"/>
      <c r="J3013"/>
      <c r="K3013"/>
      <c r="L3013"/>
    </row>
    <row r="3014" spans="2:12" ht="15" customHeight="1">
      <c r="B3014" s="1615"/>
      <c r="C3014"/>
      <c r="D3014"/>
      <c r="E3014"/>
      <c r="F3014"/>
      <c r="G3014"/>
      <c r="H3014"/>
      <c r="I3014"/>
      <c r="J3014"/>
      <c r="K3014"/>
      <c r="L3014"/>
    </row>
    <row r="3015" spans="2:12" ht="15" customHeight="1">
      <c r="B3015" s="1615"/>
      <c r="C3015"/>
      <c r="D3015"/>
      <c r="E3015"/>
      <c r="F3015"/>
      <c r="G3015"/>
      <c r="H3015"/>
      <c r="I3015"/>
      <c r="J3015"/>
      <c r="K3015"/>
      <c r="L3015"/>
    </row>
    <row r="3016" spans="2:12" ht="15" customHeight="1">
      <c r="B3016" s="1615"/>
      <c r="C3016"/>
      <c r="D3016"/>
      <c r="E3016"/>
      <c r="F3016"/>
      <c r="G3016"/>
      <c r="H3016"/>
      <c r="I3016"/>
      <c r="J3016"/>
      <c r="K3016"/>
      <c r="L3016"/>
    </row>
    <row r="3017" spans="2:12" ht="15" customHeight="1">
      <c r="B3017" s="1615"/>
      <c r="C3017"/>
      <c r="D3017"/>
      <c r="E3017"/>
      <c r="F3017"/>
      <c r="G3017"/>
      <c r="H3017"/>
      <c r="I3017"/>
      <c r="J3017"/>
      <c r="K3017"/>
      <c r="L3017"/>
    </row>
    <row r="3018" spans="2:12" ht="15" customHeight="1">
      <c r="B3018" s="1615"/>
      <c r="C3018"/>
      <c r="D3018"/>
      <c r="E3018"/>
      <c r="F3018"/>
      <c r="G3018"/>
      <c r="H3018"/>
      <c r="I3018"/>
      <c r="J3018"/>
      <c r="K3018"/>
      <c r="L3018"/>
    </row>
    <row r="3019" spans="2:12" ht="15" customHeight="1">
      <c r="B3019" s="1615"/>
      <c r="C3019"/>
      <c r="D3019"/>
      <c r="E3019"/>
      <c r="F3019"/>
      <c r="G3019"/>
      <c r="H3019"/>
      <c r="I3019"/>
      <c r="J3019"/>
      <c r="K3019"/>
      <c r="L3019"/>
    </row>
    <row r="3020" spans="2:12" ht="15" customHeight="1">
      <c r="B3020" s="1615"/>
      <c r="C3020"/>
      <c r="D3020"/>
      <c r="E3020"/>
      <c r="F3020"/>
      <c r="G3020"/>
      <c r="H3020"/>
      <c r="I3020"/>
      <c r="J3020"/>
      <c r="K3020"/>
      <c r="L3020"/>
    </row>
    <row r="3021" spans="2:12" ht="15" customHeight="1">
      <c r="B3021" s="1615"/>
      <c r="C3021"/>
      <c r="D3021"/>
      <c r="E3021"/>
      <c r="F3021"/>
      <c r="G3021"/>
      <c r="H3021"/>
      <c r="I3021"/>
      <c r="J3021"/>
      <c r="K3021"/>
      <c r="L3021"/>
    </row>
    <row r="3022" spans="2:12" ht="15" customHeight="1">
      <c r="B3022" s="1615"/>
      <c r="C3022"/>
      <c r="D3022"/>
      <c r="E3022"/>
      <c r="F3022"/>
      <c r="G3022"/>
      <c r="H3022"/>
      <c r="I3022"/>
      <c r="J3022"/>
      <c r="K3022"/>
      <c r="L3022"/>
    </row>
    <row r="3023" spans="2:12" ht="15" customHeight="1">
      <c r="B3023" s="1615"/>
      <c r="C3023"/>
      <c r="D3023"/>
      <c r="E3023"/>
      <c r="F3023"/>
      <c r="G3023"/>
      <c r="H3023"/>
      <c r="I3023"/>
      <c r="J3023"/>
      <c r="K3023"/>
      <c r="L3023"/>
    </row>
    <row r="3024" spans="2:12" ht="15" customHeight="1">
      <c r="B3024" s="1615"/>
      <c r="C3024"/>
      <c r="D3024"/>
      <c r="E3024"/>
      <c r="F3024"/>
      <c r="G3024"/>
      <c r="H3024"/>
      <c r="I3024"/>
      <c r="J3024"/>
      <c r="K3024"/>
      <c r="L3024"/>
    </row>
    <row r="3025" spans="2:12" ht="15" customHeight="1">
      <c r="B3025" s="1615"/>
      <c r="C3025"/>
      <c r="D3025"/>
      <c r="E3025"/>
      <c r="F3025"/>
      <c r="G3025"/>
      <c r="H3025"/>
      <c r="I3025"/>
      <c r="J3025"/>
      <c r="K3025"/>
      <c r="L3025"/>
    </row>
    <row r="3026" spans="2:12" ht="15" customHeight="1">
      <c r="B3026" s="1615"/>
      <c r="C3026"/>
      <c r="D3026"/>
      <c r="E3026"/>
      <c r="F3026"/>
      <c r="G3026"/>
      <c r="H3026"/>
      <c r="I3026"/>
      <c r="J3026"/>
      <c r="K3026"/>
      <c r="L3026"/>
    </row>
    <row r="3027" spans="2:12" ht="15" customHeight="1">
      <c r="B3027" s="1615"/>
      <c r="C3027"/>
      <c r="D3027"/>
      <c r="E3027"/>
      <c r="F3027"/>
      <c r="G3027"/>
      <c r="H3027"/>
      <c r="I3027"/>
      <c r="J3027"/>
      <c r="K3027"/>
      <c r="L3027"/>
    </row>
    <row r="3028" spans="2:12" ht="15" customHeight="1">
      <c r="B3028" s="1615"/>
      <c r="C3028"/>
      <c r="D3028"/>
      <c r="E3028"/>
      <c r="F3028"/>
      <c r="G3028"/>
      <c r="H3028"/>
      <c r="I3028"/>
      <c r="J3028"/>
      <c r="K3028"/>
      <c r="L3028"/>
    </row>
    <row r="3029" spans="2:12" ht="15" customHeight="1">
      <c r="B3029" s="1615"/>
      <c r="C3029"/>
      <c r="D3029"/>
      <c r="E3029"/>
      <c r="F3029"/>
      <c r="G3029"/>
      <c r="H3029"/>
      <c r="I3029"/>
      <c r="J3029"/>
      <c r="K3029"/>
      <c r="L3029"/>
    </row>
    <row r="3030" spans="2:12" ht="15" customHeight="1">
      <c r="B3030" s="1615"/>
      <c r="C3030"/>
      <c r="D3030"/>
      <c r="E3030"/>
      <c r="F3030"/>
      <c r="G3030"/>
      <c r="H3030"/>
      <c r="I3030"/>
      <c r="J3030"/>
      <c r="K3030"/>
      <c r="L3030"/>
    </row>
    <row r="3031" spans="2:12" ht="15" customHeight="1">
      <c r="B3031" s="1615"/>
      <c r="C3031"/>
      <c r="D3031"/>
      <c r="E3031"/>
      <c r="F3031"/>
      <c r="G3031"/>
      <c r="H3031"/>
      <c r="I3031"/>
      <c r="J3031"/>
      <c r="K3031"/>
      <c r="L3031"/>
    </row>
    <row r="3032" spans="2:12" ht="15" customHeight="1">
      <c r="B3032" s="1615"/>
      <c r="C3032"/>
      <c r="D3032"/>
      <c r="E3032"/>
      <c r="F3032"/>
      <c r="G3032"/>
      <c r="H3032"/>
      <c r="I3032"/>
      <c r="J3032"/>
      <c r="K3032"/>
      <c r="L3032"/>
    </row>
    <row r="3033" spans="2:12" ht="15" customHeight="1">
      <c r="B3033" s="1615"/>
      <c r="C3033"/>
      <c r="D3033"/>
      <c r="E3033"/>
      <c r="F3033"/>
      <c r="G3033"/>
      <c r="H3033"/>
      <c r="I3033"/>
      <c r="J3033"/>
      <c r="K3033"/>
      <c r="L3033"/>
    </row>
    <row r="3034" spans="2:12" ht="15" customHeight="1">
      <c r="B3034" s="1615"/>
      <c r="C3034"/>
      <c r="D3034"/>
      <c r="E3034"/>
      <c r="F3034"/>
      <c r="G3034"/>
      <c r="H3034"/>
      <c r="I3034"/>
      <c r="J3034"/>
      <c r="K3034"/>
      <c r="L3034"/>
    </row>
    <row r="3035" spans="2:12" ht="15" customHeight="1">
      <c r="B3035" s="1615"/>
      <c r="C3035"/>
      <c r="D3035"/>
      <c r="E3035"/>
      <c r="F3035"/>
      <c r="G3035"/>
      <c r="H3035"/>
      <c r="I3035"/>
      <c r="J3035"/>
      <c r="K3035"/>
      <c r="L3035"/>
    </row>
    <row r="3036" spans="2:12" ht="15" customHeight="1">
      <c r="B3036" s="1615"/>
      <c r="C3036"/>
      <c r="D3036"/>
      <c r="E3036"/>
      <c r="F3036"/>
      <c r="G3036"/>
      <c r="H3036"/>
      <c r="I3036"/>
      <c r="J3036"/>
      <c r="K3036"/>
      <c r="L3036"/>
    </row>
    <row r="3037" spans="2:12" ht="15" customHeight="1">
      <c r="B3037" s="1615"/>
      <c r="C3037"/>
      <c r="D3037"/>
      <c r="E3037"/>
      <c r="F3037"/>
      <c r="G3037"/>
      <c r="H3037"/>
      <c r="I3037"/>
      <c r="J3037"/>
      <c r="K3037"/>
      <c r="L3037"/>
    </row>
    <row r="3038" spans="2:12" ht="15" customHeight="1">
      <c r="B3038" s="1615"/>
      <c r="C3038"/>
      <c r="D3038"/>
      <c r="E3038"/>
      <c r="F3038"/>
      <c r="G3038"/>
      <c r="H3038"/>
      <c r="I3038"/>
      <c r="J3038"/>
      <c r="K3038"/>
      <c r="L3038"/>
    </row>
    <row r="3039" spans="2:12" ht="15" customHeight="1">
      <c r="B3039" s="1615"/>
      <c r="C3039"/>
      <c r="D3039"/>
      <c r="E3039"/>
      <c r="F3039"/>
      <c r="G3039"/>
      <c r="H3039"/>
      <c r="I3039"/>
      <c r="J3039"/>
      <c r="K3039"/>
      <c r="L3039"/>
    </row>
    <row r="3040" spans="2:12" ht="15" customHeight="1">
      <c r="B3040" s="1615"/>
      <c r="C3040"/>
      <c r="D3040"/>
      <c r="E3040"/>
      <c r="F3040"/>
      <c r="G3040"/>
      <c r="H3040"/>
      <c r="I3040"/>
      <c r="J3040"/>
      <c r="K3040"/>
      <c r="L3040"/>
    </row>
    <row r="3041" spans="2:12" ht="15" customHeight="1">
      <c r="B3041" s="1615"/>
      <c r="C3041"/>
      <c r="D3041"/>
      <c r="E3041"/>
      <c r="F3041"/>
      <c r="G3041"/>
      <c r="H3041"/>
      <c r="I3041"/>
      <c r="J3041"/>
      <c r="K3041"/>
      <c r="L3041"/>
    </row>
    <row r="3042" spans="2:12" ht="15" customHeight="1">
      <c r="B3042" s="1615"/>
      <c r="C3042"/>
      <c r="D3042"/>
      <c r="E3042"/>
      <c r="F3042"/>
      <c r="G3042"/>
      <c r="H3042"/>
      <c r="I3042"/>
      <c r="J3042"/>
      <c r="K3042"/>
      <c r="L3042"/>
    </row>
    <row r="3043" spans="2:12" ht="15" customHeight="1">
      <c r="B3043" s="1615"/>
      <c r="C3043"/>
      <c r="D3043"/>
      <c r="E3043"/>
      <c r="F3043"/>
      <c r="G3043"/>
      <c r="H3043"/>
      <c r="I3043"/>
      <c r="J3043"/>
      <c r="K3043"/>
      <c r="L3043"/>
    </row>
    <row r="3044" spans="2:12" ht="15" customHeight="1">
      <c r="B3044" s="1615"/>
      <c r="C3044"/>
      <c r="D3044"/>
      <c r="E3044"/>
      <c r="F3044"/>
      <c r="G3044"/>
      <c r="H3044"/>
      <c r="I3044"/>
      <c r="J3044"/>
      <c r="K3044"/>
      <c r="L3044"/>
    </row>
    <row r="3045" spans="2:12" ht="15" customHeight="1">
      <c r="B3045" s="1615"/>
      <c r="C3045"/>
      <c r="D3045"/>
      <c r="E3045"/>
      <c r="F3045"/>
      <c r="G3045"/>
      <c r="H3045"/>
      <c r="I3045"/>
      <c r="J3045"/>
      <c r="K3045"/>
      <c r="L3045"/>
    </row>
    <row r="3046" spans="2:12" ht="15" customHeight="1">
      <c r="B3046" s="1615"/>
      <c r="C3046"/>
      <c r="D3046"/>
      <c r="E3046"/>
      <c r="F3046"/>
      <c r="G3046"/>
      <c r="H3046"/>
      <c r="I3046"/>
      <c r="J3046"/>
      <c r="K3046"/>
      <c r="L3046"/>
    </row>
    <row r="3047" spans="2:12" ht="15" customHeight="1">
      <c r="B3047" s="1615"/>
      <c r="C3047"/>
      <c r="D3047"/>
      <c r="E3047"/>
      <c r="F3047"/>
      <c r="G3047"/>
      <c r="H3047"/>
      <c r="I3047"/>
      <c r="J3047"/>
      <c r="K3047"/>
      <c r="L3047"/>
    </row>
    <row r="3048" spans="2:12" ht="15" customHeight="1">
      <c r="B3048" s="1615"/>
      <c r="C3048"/>
      <c r="D3048"/>
      <c r="E3048"/>
      <c r="F3048"/>
      <c r="G3048"/>
      <c r="H3048"/>
      <c r="I3048"/>
      <c r="J3048"/>
      <c r="K3048"/>
      <c r="L3048"/>
    </row>
    <row r="3049" spans="2:12" ht="15" customHeight="1">
      <c r="B3049" s="1615"/>
      <c r="C3049"/>
      <c r="D3049"/>
      <c r="E3049"/>
      <c r="F3049"/>
      <c r="G3049"/>
      <c r="H3049"/>
      <c r="I3049"/>
      <c r="J3049"/>
      <c r="K3049"/>
      <c r="L3049"/>
    </row>
    <row r="3050" spans="2:12" ht="15" customHeight="1">
      <c r="B3050" s="1615"/>
      <c r="C3050"/>
      <c r="D3050"/>
      <c r="E3050"/>
      <c r="F3050"/>
      <c r="G3050"/>
      <c r="H3050"/>
      <c r="I3050"/>
      <c r="J3050"/>
      <c r="K3050"/>
      <c r="L3050"/>
    </row>
    <row r="3051" spans="2:12" ht="15" customHeight="1">
      <c r="B3051" s="1615"/>
      <c r="C3051"/>
      <c r="D3051"/>
      <c r="E3051"/>
      <c r="F3051"/>
      <c r="G3051"/>
      <c r="H3051"/>
      <c r="I3051"/>
      <c r="J3051"/>
      <c r="K3051"/>
      <c r="L3051"/>
    </row>
    <row r="3052" spans="2:12" ht="15" customHeight="1">
      <c r="B3052" s="1615"/>
      <c r="C3052"/>
      <c r="D3052"/>
      <c r="E3052"/>
      <c r="F3052"/>
      <c r="G3052"/>
      <c r="H3052"/>
      <c r="I3052"/>
      <c r="J3052"/>
      <c r="K3052"/>
      <c r="L3052"/>
    </row>
    <row r="3053" spans="2:12" ht="15" customHeight="1">
      <c r="B3053" s="1615"/>
      <c r="C3053"/>
      <c r="D3053"/>
      <c r="E3053"/>
      <c r="F3053"/>
      <c r="G3053"/>
      <c r="H3053"/>
      <c r="I3053"/>
      <c r="J3053"/>
      <c r="K3053"/>
      <c r="L3053"/>
    </row>
    <row r="3054" spans="2:12" ht="15" customHeight="1">
      <c r="B3054" s="1615"/>
      <c r="C3054"/>
      <c r="D3054"/>
      <c r="E3054"/>
      <c r="F3054"/>
      <c r="G3054"/>
      <c r="H3054"/>
      <c r="I3054"/>
      <c r="J3054"/>
      <c r="K3054"/>
      <c r="L3054"/>
    </row>
    <row r="3055" spans="2:12" ht="15" customHeight="1">
      <c r="B3055" s="1615"/>
      <c r="C3055"/>
      <c r="D3055"/>
      <c r="E3055"/>
      <c r="F3055"/>
      <c r="G3055"/>
      <c r="H3055"/>
      <c r="I3055"/>
      <c r="J3055"/>
      <c r="K3055"/>
      <c r="L3055"/>
    </row>
    <row r="3056" spans="2:12" ht="15" customHeight="1">
      <c r="B3056" s="1615"/>
      <c r="C3056"/>
      <c r="D3056"/>
      <c r="E3056"/>
      <c r="F3056"/>
      <c r="G3056"/>
      <c r="H3056"/>
      <c r="I3056"/>
      <c r="J3056"/>
      <c r="K3056"/>
      <c r="L3056"/>
    </row>
    <row r="3057" spans="2:12" ht="15" customHeight="1">
      <c r="B3057" s="1615"/>
      <c r="C3057"/>
      <c r="D3057"/>
      <c r="E3057"/>
      <c r="F3057"/>
      <c r="G3057"/>
      <c r="H3057"/>
      <c r="I3057"/>
      <c r="J3057"/>
      <c r="K3057"/>
      <c r="L3057"/>
    </row>
    <row r="3058" spans="2:12" ht="15" customHeight="1">
      <c r="B3058" s="1615"/>
      <c r="C3058"/>
      <c r="D3058"/>
      <c r="E3058"/>
      <c r="F3058"/>
      <c r="G3058"/>
      <c r="H3058"/>
      <c r="I3058"/>
      <c r="J3058"/>
      <c r="K3058"/>
      <c r="L3058"/>
    </row>
    <row r="3059" spans="2:12" ht="15" customHeight="1">
      <c r="B3059" s="1615"/>
      <c r="C3059"/>
      <c r="D3059"/>
      <c r="E3059"/>
      <c r="F3059"/>
      <c r="G3059"/>
      <c r="H3059"/>
      <c r="I3059"/>
      <c r="J3059"/>
      <c r="K3059"/>
      <c r="L3059"/>
    </row>
    <row r="3060" spans="2:12" ht="15" customHeight="1">
      <c r="B3060" s="1615"/>
      <c r="C3060"/>
      <c r="D3060"/>
      <c r="E3060"/>
      <c r="F3060"/>
      <c r="G3060"/>
      <c r="H3060"/>
      <c r="I3060"/>
      <c r="J3060"/>
      <c r="K3060"/>
      <c r="L3060"/>
    </row>
    <row r="3061" spans="2:12" ht="15" customHeight="1">
      <c r="B3061" s="1615"/>
      <c r="C3061"/>
      <c r="D3061"/>
      <c r="E3061"/>
      <c r="F3061"/>
      <c r="G3061"/>
      <c r="H3061"/>
      <c r="I3061"/>
      <c r="J3061"/>
      <c r="K3061"/>
      <c r="L3061"/>
    </row>
    <row r="3062" spans="2:12" ht="15" customHeight="1">
      <c r="B3062" s="1615"/>
      <c r="C3062"/>
      <c r="D3062"/>
      <c r="E3062"/>
      <c r="F3062"/>
      <c r="G3062"/>
      <c r="H3062"/>
      <c r="I3062"/>
      <c r="J3062"/>
      <c r="K3062"/>
      <c r="L3062"/>
    </row>
    <row r="3063" spans="2:12" ht="15" customHeight="1">
      <c r="B3063" s="1615"/>
      <c r="C3063"/>
      <c r="D3063"/>
      <c r="E3063"/>
      <c r="F3063"/>
      <c r="G3063"/>
      <c r="H3063"/>
      <c r="I3063"/>
      <c r="J3063"/>
      <c r="K3063"/>
      <c r="L3063"/>
    </row>
    <row r="3064" spans="2:12" ht="15" customHeight="1">
      <c r="B3064" s="1615"/>
      <c r="C3064"/>
      <c r="D3064"/>
      <c r="E3064"/>
      <c r="F3064"/>
      <c r="G3064"/>
      <c r="H3064"/>
      <c r="I3064"/>
      <c r="J3064"/>
      <c r="K3064"/>
      <c r="L3064"/>
    </row>
    <row r="3065" spans="2:12" ht="15" customHeight="1">
      <c r="B3065" s="1615"/>
      <c r="C3065"/>
      <c r="D3065"/>
      <c r="E3065"/>
      <c r="F3065"/>
      <c r="G3065"/>
      <c r="H3065"/>
      <c r="I3065"/>
      <c r="J3065"/>
      <c r="K3065"/>
      <c r="L3065"/>
    </row>
    <row r="3066" spans="2:12" ht="15" customHeight="1">
      <c r="B3066" s="1615"/>
      <c r="C3066"/>
      <c r="D3066"/>
      <c r="E3066"/>
      <c r="F3066"/>
      <c r="G3066"/>
      <c r="H3066"/>
      <c r="I3066"/>
      <c r="J3066"/>
      <c r="K3066"/>
      <c r="L3066"/>
    </row>
    <row r="3067" spans="2:12" ht="15" customHeight="1">
      <c r="B3067" s="1615"/>
      <c r="C3067"/>
      <c r="D3067"/>
      <c r="E3067"/>
      <c r="F3067"/>
      <c r="G3067"/>
      <c r="H3067"/>
      <c r="I3067"/>
      <c r="J3067"/>
      <c r="K3067"/>
      <c r="L3067"/>
    </row>
    <row r="3068" spans="2:12" ht="15" customHeight="1">
      <c r="B3068" s="1615"/>
      <c r="C3068"/>
      <c r="D3068"/>
      <c r="E3068"/>
      <c r="F3068"/>
      <c r="G3068"/>
      <c r="H3068"/>
      <c r="I3068"/>
      <c r="J3068"/>
      <c r="K3068"/>
      <c r="L3068"/>
    </row>
    <row r="3069" spans="2:12" ht="15" customHeight="1">
      <c r="B3069" s="1615"/>
      <c r="C3069"/>
      <c r="D3069"/>
      <c r="E3069"/>
      <c r="F3069"/>
      <c r="G3069"/>
      <c r="H3069"/>
      <c r="I3069"/>
      <c r="J3069"/>
      <c r="K3069"/>
      <c r="L3069"/>
    </row>
    <row r="3070" spans="2:12" ht="15" customHeight="1">
      <c r="B3070" s="1615"/>
      <c r="C3070"/>
      <c r="D3070"/>
      <c r="E3070"/>
      <c r="F3070"/>
      <c r="G3070"/>
      <c r="H3070"/>
      <c r="I3070"/>
      <c r="J3070"/>
      <c r="K3070"/>
      <c r="L3070"/>
    </row>
    <row r="3071" spans="2:12" ht="15" customHeight="1">
      <c r="B3071" s="1615"/>
      <c r="C3071"/>
      <c r="D3071"/>
      <c r="E3071"/>
      <c r="F3071"/>
      <c r="G3071"/>
      <c r="H3071"/>
      <c r="I3071"/>
      <c r="J3071"/>
      <c r="K3071"/>
      <c r="L3071"/>
    </row>
    <row r="3072" spans="2:12" ht="15" customHeight="1">
      <c r="B3072" s="1615"/>
      <c r="C3072"/>
      <c r="D3072"/>
      <c r="E3072"/>
      <c r="F3072"/>
      <c r="G3072"/>
      <c r="H3072"/>
      <c r="I3072"/>
      <c r="J3072"/>
      <c r="K3072"/>
      <c r="L3072"/>
    </row>
    <row r="3073" spans="2:12" ht="15" customHeight="1">
      <c r="B3073" s="1615"/>
      <c r="C3073"/>
      <c r="D3073"/>
      <c r="E3073"/>
      <c r="F3073"/>
      <c r="G3073"/>
      <c r="H3073"/>
      <c r="I3073"/>
      <c r="J3073"/>
      <c r="K3073"/>
      <c r="L3073"/>
    </row>
    <row r="3074" spans="2:12" ht="15" customHeight="1">
      <c r="B3074" s="1615"/>
      <c r="C3074"/>
      <c r="D3074"/>
      <c r="E3074"/>
      <c r="F3074"/>
      <c r="G3074"/>
      <c r="H3074"/>
      <c r="I3074"/>
      <c r="J3074"/>
      <c r="K3074"/>
      <c r="L3074"/>
    </row>
    <row r="3075" spans="2:12" ht="15" customHeight="1">
      <c r="B3075" s="1615"/>
      <c r="C3075"/>
      <c r="D3075"/>
      <c r="E3075"/>
      <c r="F3075"/>
      <c r="G3075"/>
      <c r="H3075"/>
      <c r="I3075"/>
      <c r="J3075"/>
      <c r="K3075"/>
      <c r="L3075"/>
    </row>
    <row r="3076" spans="2:12" ht="15" customHeight="1">
      <c r="B3076" s="1615"/>
      <c r="C3076"/>
      <c r="D3076"/>
      <c r="E3076"/>
      <c r="F3076"/>
      <c r="G3076"/>
      <c r="H3076"/>
      <c r="I3076"/>
      <c r="J3076"/>
      <c r="K3076"/>
      <c r="L3076"/>
    </row>
    <row r="3077" spans="2:12" ht="15" customHeight="1">
      <c r="B3077" s="1615"/>
      <c r="C3077"/>
      <c r="D3077"/>
      <c r="E3077"/>
      <c r="F3077"/>
      <c r="G3077"/>
      <c r="H3077"/>
      <c r="I3077"/>
      <c r="J3077"/>
      <c r="K3077"/>
      <c r="L3077"/>
    </row>
    <row r="3078" spans="2:12" ht="15" customHeight="1">
      <c r="B3078" s="1615"/>
      <c r="C3078"/>
      <c r="D3078"/>
      <c r="E3078"/>
      <c r="F3078"/>
      <c r="G3078"/>
      <c r="H3078"/>
      <c r="I3078"/>
      <c r="J3078"/>
      <c r="K3078"/>
      <c r="L3078"/>
    </row>
    <row r="3079" spans="2:12" ht="15" customHeight="1">
      <c r="B3079" s="1615"/>
      <c r="C3079"/>
      <c r="D3079"/>
      <c r="E3079"/>
      <c r="F3079"/>
      <c r="G3079"/>
      <c r="H3079"/>
      <c r="I3079"/>
      <c r="J3079"/>
      <c r="K3079"/>
      <c r="L3079"/>
    </row>
    <row r="3080" spans="2:12" ht="15" customHeight="1">
      <c r="B3080" s="1615"/>
      <c r="C3080"/>
      <c r="D3080"/>
      <c r="E3080"/>
      <c r="F3080"/>
      <c r="G3080"/>
      <c r="H3080"/>
      <c r="I3080"/>
      <c r="J3080"/>
      <c r="K3080"/>
      <c r="L3080"/>
    </row>
    <row r="3081" spans="2:12" ht="15" customHeight="1">
      <c r="B3081" s="1615"/>
      <c r="C3081"/>
      <c r="D3081"/>
      <c r="E3081"/>
      <c r="F3081"/>
      <c r="G3081"/>
      <c r="H3081"/>
      <c r="I3081"/>
      <c r="J3081"/>
      <c r="K3081"/>
      <c r="L3081"/>
    </row>
    <row r="3082" spans="2:12" ht="15" customHeight="1">
      <c r="B3082" s="1615"/>
      <c r="C3082"/>
      <c r="D3082"/>
      <c r="E3082"/>
      <c r="F3082"/>
      <c r="G3082"/>
      <c r="H3082"/>
      <c r="I3082"/>
      <c r="J3082"/>
      <c r="K3082"/>
      <c r="L3082"/>
    </row>
    <row r="3083" spans="2:12" ht="15" customHeight="1">
      <c r="B3083" s="1615"/>
      <c r="C3083"/>
      <c r="D3083"/>
      <c r="E3083"/>
      <c r="F3083"/>
      <c r="G3083"/>
      <c r="H3083"/>
      <c r="I3083"/>
      <c r="J3083"/>
      <c r="K3083"/>
      <c r="L3083"/>
    </row>
    <row r="3084" spans="2:12" ht="15" customHeight="1">
      <c r="B3084" s="1615"/>
      <c r="C3084"/>
      <c r="D3084"/>
      <c r="E3084"/>
      <c r="F3084"/>
      <c r="G3084"/>
      <c r="H3084"/>
      <c r="I3084"/>
      <c r="J3084"/>
      <c r="K3084"/>
      <c r="L3084"/>
    </row>
    <row r="3085" spans="2:12" ht="15" customHeight="1">
      <c r="B3085" s="1615"/>
      <c r="C3085"/>
      <c r="D3085"/>
      <c r="E3085"/>
      <c r="F3085"/>
      <c r="G3085"/>
      <c r="H3085"/>
      <c r="I3085"/>
      <c r="J3085"/>
      <c r="K3085"/>
      <c r="L3085"/>
    </row>
    <row r="3086" spans="2:12" ht="15" customHeight="1">
      <c r="B3086" s="1615"/>
      <c r="C3086"/>
      <c r="D3086"/>
      <c r="E3086"/>
      <c r="F3086"/>
      <c r="G3086"/>
      <c r="H3086"/>
      <c r="I3086"/>
      <c r="J3086"/>
      <c r="K3086"/>
      <c r="L3086"/>
    </row>
    <row r="3087" spans="2:12" ht="15" customHeight="1">
      <c r="B3087" s="1615"/>
      <c r="C3087"/>
      <c r="D3087"/>
      <c r="E3087"/>
      <c r="F3087"/>
      <c r="G3087"/>
      <c r="H3087"/>
      <c r="I3087"/>
      <c r="J3087"/>
      <c r="K3087"/>
      <c r="L3087"/>
    </row>
    <row r="3088" spans="2:12" ht="15" customHeight="1">
      <c r="B3088" s="1615"/>
      <c r="C3088"/>
      <c r="D3088"/>
      <c r="E3088"/>
      <c r="F3088"/>
      <c r="G3088"/>
      <c r="H3088"/>
      <c r="I3088"/>
      <c r="J3088"/>
      <c r="K3088"/>
      <c r="L3088"/>
    </row>
    <row r="3089" spans="2:12" ht="15" customHeight="1">
      <c r="B3089" s="1615"/>
      <c r="C3089"/>
      <c r="D3089"/>
      <c r="E3089"/>
      <c r="F3089"/>
      <c r="G3089"/>
      <c r="H3089"/>
      <c r="I3089"/>
      <c r="J3089"/>
      <c r="K3089"/>
      <c r="L3089"/>
    </row>
    <row r="3090" spans="2:12" ht="15" customHeight="1">
      <c r="B3090" s="1615"/>
      <c r="C3090"/>
      <c r="D3090"/>
      <c r="E3090"/>
      <c r="F3090"/>
      <c r="G3090"/>
      <c r="H3090"/>
      <c r="I3090"/>
      <c r="J3090"/>
      <c r="K3090"/>
      <c r="L3090"/>
    </row>
    <row r="3091" spans="2:12" ht="15" customHeight="1">
      <c r="B3091" s="1615"/>
      <c r="C3091"/>
      <c r="D3091"/>
      <c r="E3091"/>
      <c r="F3091"/>
      <c r="G3091"/>
      <c r="H3091"/>
      <c r="I3091"/>
      <c r="J3091"/>
      <c r="K3091"/>
      <c r="L3091"/>
    </row>
    <row r="3092" spans="2:12" ht="15" customHeight="1">
      <c r="B3092" s="1615"/>
      <c r="C3092"/>
      <c r="D3092"/>
      <c r="E3092"/>
      <c r="F3092"/>
      <c r="G3092"/>
      <c r="H3092"/>
      <c r="I3092"/>
      <c r="J3092"/>
      <c r="K3092"/>
      <c r="L3092"/>
    </row>
    <row r="3093" spans="2:12" ht="15" customHeight="1">
      <c r="B3093" s="1615"/>
      <c r="C3093"/>
      <c r="D3093"/>
      <c r="E3093"/>
      <c r="F3093"/>
      <c r="G3093"/>
      <c r="H3093"/>
      <c r="I3093"/>
      <c r="J3093"/>
      <c r="K3093"/>
      <c r="L3093"/>
    </row>
    <row r="3094" spans="2:12" ht="15" customHeight="1">
      <c r="B3094" s="1615"/>
      <c r="C3094"/>
      <c r="D3094"/>
      <c r="E3094"/>
      <c r="F3094"/>
      <c r="G3094"/>
      <c r="H3094"/>
      <c r="I3094"/>
      <c r="J3094"/>
      <c r="K3094"/>
      <c r="L3094"/>
    </row>
    <row r="3095" spans="2:12" ht="15" customHeight="1">
      <c r="B3095" s="1615"/>
      <c r="C3095"/>
      <c r="D3095"/>
      <c r="E3095"/>
      <c r="F3095"/>
      <c r="G3095"/>
      <c r="H3095"/>
      <c r="I3095"/>
      <c r="J3095"/>
      <c r="K3095"/>
      <c r="L3095"/>
    </row>
    <row r="3096" spans="2:12" ht="15" customHeight="1">
      <c r="B3096" s="1615"/>
      <c r="C3096"/>
      <c r="D3096"/>
      <c r="E3096"/>
      <c r="F3096"/>
      <c r="G3096"/>
      <c r="H3096"/>
      <c r="I3096"/>
      <c r="J3096"/>
      <c r="K3096"/>
      <c r="L3096"/>
    </row>
    <row r="3097" spans="2:12" ht="15" customHeight="1">
      <c r="B3097" s="1615"/>
      <c r="C3097"/>
      <c r="D3097"/>
      <c r="E3097"/>
      <c r="F3097"/>
      <c r="G3097"/>
      <c r="H3097"/>
      <c r="I3097"/>
      <c r="J3097"/>
      <c r="K3097"/>
      <c r="L3097"/>
    </row>
    <row r="3098" spans="2:12" ht="15" customHeight="1">
      <c r="B3098" s="1615"/>
      <c r="C3098"/>
      <c r="D3098"/>
      <c r="E3098"/>
      <c r="F3098"/>
      <c r="G3098"/>
      <c r="H3098"/>
      <c r="I3098"/>
      <c r="J3098"/>
      <c r="K3098"/>
      <c r="L3098"/>
    </row>
    <row r="3099" spans="2:12" ht="15" customHeight="1">
      <c r="B3099" s="1615"/>
      <c r="C3099"/>
      <c r="D3099"/>
      <c r="E3099"/>
      <c r="F3099"/>
      <c r="G3099"/>
      <c r="H3099"/>
      <c r="I3099"/>
      <c r="J3099"/>
      <c r="K3099"/>
      <c r="L3099"/>
    </row>
    <row r="3100" spans="2:12" ht="15" customHeight="1">
      <c r="B3100" s="1615"/>
      <c r="C3100"/>
      <c r="D3100"/>
      <c r="E3100"/>
      <c r="F3100"/>
      <c r="G3100"/>
      <c r="H3100"/>
      <c r="I3100"/>
      <c r="J3100"/>
      <c r="K3100"/>
      <c r="L3100"/>
    </row>
    <row r="3101" spans="2:12" ht="15" customHeight="1">
      <c r="B3101" s="1615"/>
      <c r="C3101"/>
      <c r="D3101"/>
      <c r="E3101"/>
      <c r="F3101"/>
      <c r="G3101"/>
      <c r="H3101"/>
      <c r="I3101"/>
      <c r="J3101"/>
      <c r="K3101"/>
      <c r="L3101"/>
    </row>
    <row r="3102" spans="2:12" ht="15" customHeight="1">
      <c r="B3102" s="1615"/>
      <c r="C3102"/>
      <c r="D3102"/>
      <c r="E3102"/>
      <c r="F3102"/>
      <c r="G3102"/>
      <c r="H3102"/>
      <c r="I3102"/>
      <c r="J3102"/>
      <c r="K3102"/>
      <c r="L3102"/>
    </row>
    <row r="3103" spans="2:12" ht="15" customHeight="1">
      <c r="B3103" s="1615"/>
      <c r="C3103"/>
      <c r="D3103"/>
      <c r="E3103"/>
      <c r="F3103"/>
      <c r="G3103"/>
      <c r="H3103"/>
      <c r="I3103"/>
      <c r="J3103"/>
      <c r="K3103"/>
      <c r="L3103"/>
    </row>
    <row r="3104" spans="2:12" ht="15" customHeight="1">
      <c r="B3104" s="1615"/>
      <c r="C3104"/>
      <c r="D3104"/>
      <c r="E3104"/>
      <c r="F3104"/>
      <c r="G3104"/>
      <c r="H3104"/>
      <c r="I3104"/>
      <c r="J3104"/>
      <c r="K3104"/>
      <c r="L3104"/>
    </row>
    <row r="3105" spans="2:12" ht="15" customHeight="1">
      <c r="B3105" s="1615"/>
      <c r="C3105"/>
      <c r="D3105"/>
      <c r="E3105"/>
      <c r="F3105"/>
      <c r="G3105"/>
      <c r="H3105"/>
      <c r="I3105"/>
      <c r="J3105"/>
      <c r="K3105"/>
      <c r="L3105"/>
    </row>
    <row r="3106" spans="2:12" ht="15" customHeight="1">
      <c r="B3106" s="1615"/>
      <c r="C3106"/>
      <c r="D3106"/>
      <c r="E3106"/>
      <c r="F3106"/>
      <c r="G3106"/>
      <c r="H3106"/>
      <c r="I3106"/>
      <c r="J3106"/>
      <c r="K3106"/>
      <c r="L3106"/>
    </row>
    <row r="3107" spans="2:12" ht="15" customHeight="1">
      <c r="B3107" s="1615"/>
      <c r="C3107"/>
      <c r="D3107"/>
      <c r="E3107"/>
      <c r="F3107"/>
      <c r="G3107"/>
      <c r="H3107"/>
      <c r="I3107"/>
      <c r="J3107"/>
      <c r="K3107"/>
      <c r="L3107"/>
    </row>
    <row r="3108" spans="2:12" ht="15" customHeight="1">
      <c r="B3108" s="1615"/>
      <c r="C3108"/>
      <c r="D3108"/>
      <c r="E3108"/>
      <c r="F3108"/>
      <c r="G3108"/>
      <c r="H3108"/>
      <c r="I3108"/>
      <c r="J3108"/>
      <c r="K3108"/>
      <c r="L3108"/>
    </row>
    <row r="3109" spans="2:12" ht="15" customHeight="1">
      <c r="B3109" s="1615"/>
      <c r="C3109"/>
      <c r="D3109"/>
      <c r="E3109"/>
      <c r="F3109"/>
      <c r="G3109"/>
      <c r="H3109"/>
      <c r="I3109"/>
      <c r="J3109"/>
      <c r="K3109"/>
      <c r="L3109"/>
    </row>
    <row r="3110" spans="2:12" ht="15" customHeight="1">
      <c r="B3110" s="1615"/>
      <c r="C3110"/>
      <c r="D3110"/>
      <c r="E3110"/>
      <c r="F3110"/>
      <c r="G3110"/>
      <c r="H3110"/>
      <c r="I3110"/>
      <c r="J3110"/>
      <c r="K3110"/>
      <c r="L3110"/>
    </row>
    <row r="3111" spans="2:12" ht="15" customHeight="1">
      <c r="B3111" s="1615"/>
      <c r="C3111"/>
      <c r="D3111"/>
      <c r="E3111"/>
      <c r="F3111"/>
      <c r="G3111"/>
      <c r="H3111"/>
      <c r="I3111"/>
      <c r="J3111"/>
      <c r="K3111"/>
      <c r="L3111"/>
    </row>
    <row r="3112" spans="2:12" ht="15" customHeight="1">
      <c r="B3112" s="1615"/>
      <c r="C3112"/>
      <c r="D3112"/>
      <c r="E3112"/>
      <c r="F3112"/>
      <c r="G3112"/>
      <c r="H3112"/>
      <c r="I3112"/>
      <c r="J3112"/>
      <c r="K3112"/>
      <c r="L3112"/>
    </row>
    <row r="3113" spans="2:12" ht="15" customHeight="1">
      <c r="B3113" s="1615"/>
      <c r="C3113"/>
      <c r="D3113"/>
      <c r="E3113"/>
      <c r="F3113"/>
      <c r="G3113"/>
      <c r="H3113"/>
      <c r="I3113"/>
      <c r="J3113"/>
      <c r="K3113"/>
      <c r="L3113"/>
    </row>
    <row r="3114" spans="2:12" ht="15" customHeight="1">
      <c r="B3114" s="1615"/>
      <c r="C3114"/>
      <c r="D3114"/>
      <c r="E3114"/>
      <c r="F3114"/>
      <c r="G3114"/>
      <c r="H3114"/>
      <c r="I3114"/>
      <c r="J3114"/>
      <c r="K3114"/>
      <c r="L3114"/>
    </row>
    <row r="3115" spans="2:12" ht="15" customHeight="1">
      <c r="B3115" s="1615"/>
      <c r="C3115"/>
      <c r="D3115"/>
      <c r="E3115"/>
      <c r="F3115"/>
      <c r="G3115"/>
      <c r="H3115"/>
      <c r="I3115"/>
      <c r="J3115"/>
      <c r="K3115"/>
      <c r="L3115"/>
    </row>
    <row r="3116" spans="2:12" ht="15" customHeight="1">
      <c r="B3116" s="1615"/>
      <c r="C3116"/>
      <c r="D3116"/>
      <c r="E3116"/>
      <c r="F3116"/>
      <c r="G3116"/>
      <c r="H3116"/>
      <c r="I3116"/>
      <c r="J3116"/>
      <c r="K3116"/>
      <c r="L3116"/>
    </row>
    <row r="3117" spans="2:12" ht="15" customHeight="1">
      <c r="B3117" s="1615"/>
      <c r="C3117"/>
      <c r="D3117"/>
      <c r="E3117"/>
      <c r="F3117"/>
      <c r="G3117"/>
      <c r="H3117"/>
      <c r="I3117"/>
      <c r="J3117"/>
      <c r="K3117"/>
      <c r="L3117"/>
    </row>
    <row r="3118" spans="2:12" ht="15" customHeight="1">
      <c r="B3118" s="1615"/>
      <c r="C3118"/>
      <c r="D3118"/>
      <c r="E3118"/>
      <c r="F3118"/>
      <c r="G3118"/>
      <c r="H3118"/>
      <c r="I3118"/>
      <c r="J3118"/>
      <c r="K3118"/>
      <c r="L3118"/>
    </row>
    <row r="3119" spans="2:12" ht="15" customHeight="1">
      <c r="B3119" s="1615"/>
      <c r="C3119"/>
      <c r="D3119"/>
      <c r="E3119"/>
      <c r="F3119"/>
      <c r="G3119"/>
      <c r="H3119"/>
      <c r="I3119"/>
      <c r="J3119"/>
      <c r="K3119"/>
      <c r="L3119"/>
    </row>
    <row r="3120" spans="2:12" ht="15" customHeight="1">
      <c r="B3120" s="1615"/>
      <c r="C3120"/>
      <c r="D3120"/>
      <c r="E3120"/>
      <c r="F3120"/>
      <c r="G3120"/>
      <c r="H3120"/>
      <c r="I3120"/>
      <c r="J3120"/>
      <c r="K3120"/>
      <c r="L3120"/>
    </row>
    <row r="3121" spans="2:12" ht="15" customHeight="1">
      <c r="B3121" s="1615"/>
      <c r="C3121"/>
      <c r="D3121"/>
      <c r="E3121"/>
      <c r="F3121"/>
      <c r="G3121"/>
      <c r="H3121"/>
      <c r="I3121"/>
      <c r="J3121"/>
      <c r="K3121"/>
      <c r="L3121"/>
    </row>
    <row r="3122" spans="2:12" ht="15" customHeight="1">
      <c r="B3122" s="1615"/>
      <c r="C3122"/>
      <c r="D3122"/>
      <c r="E3122"/>
      <c r="F3122"/>
      <c r="G3122"/>
      <c r="H3122"/>
      <c r="I3122"/>
      <c r="J3122"/>
      <c r="K3122"/>
      <c r="L3122"/>
    </row>
    <row r="3123" spans="2:12" ht="15" customHeight="1">
      <c r="B3123" s="1615"/>
      <c r="C3123"/>
      <c r="D3123"/>
      <c r="E3123"/>
      <c r="F3123"/>
      <c r="G3123"/>
      <c r="H3123"/>
      <c r="I3123"/>
      <c r="J3123"/>
      <c r="K3123"/>
      <c r="L3123"/>
    </row>
    <row r="3124" spans="2:12" ht="15" customHeight="1">
      <c r="B3124" s="1615"/>
      <c r="C3124"/>
      <c r="D3124"/>
      <c r="E3124"/>
      <c r="F3124"/>
      <c r="G3124"/>
      <c r="H3124"/>
      <c r="I3124"/>
      <c r="J3124"/>
      <c r="K3124"/>
      <c r="L3124"/>
    </row>
    <row r="3125" spans="2:12" ht="15" customHeight="1">
      <c r="B3125" s="1615"/>
      <c r="C3125"/>
      <c r="D3125"/>
      <c r="E3125"/>
      <c r="F3125"/>
      <c r="G3125"/>
      <c r="H3125"/>
      <c r="I3125"/>
      <c r="J3125"/>
      <c r="K3125"/>
      <c r="L3125"/>
    </row>
    <row r="3126" spans="2:12" ht="15" customHeight="1">
      <c r="B3126" s="1615"/>
      <c r="C3126"/>
      <c r="D3126"/>
      <c r="E3126"/>
      <c r="F3126"/>
      <c r="G3126"/>
      <c r="H3126"/>
      <c r="I3126"/>
      <c r="J3126"/>
      <c r="K3126"/>
      <c r="L3126"/>
    </row>
    <row r="3127" spans="2:12" ht="15" customHeight="1">
      <c r="B3127" s="1615"/>
      <c r="C3127"/>
      <c r="D3127"/>
      <c r="E3127"/>
      <c r="F3127"/>
      <c r="G3127"/>
      <c r="H3127"/>
      <c r="I3127"/>
      <c r="J3127"/>
      <c r="K3127"/>
      <c r="L3127"/>
    </row>
    <row r="3128" spans="2:12" ht="15" customHeight="1">
      <c r="B3128" s="1615"/>
      <c r="C3128"/>
      <c r="D3128"/>
      <c r="E3128"/>
      <c r="F3128"/>
      <c r="G3128"/>
      <c r="H3128"/>
      <c r="I3128"/>
      <c r="J3128"/>
      <c r="K3128"/>
      <c r="L3128"/>
    </row>
    <row r="3129" spans="2:12" ht="15" customHeight="1">
      <c r="B3129" s="1615"/>
      <c r="C3129"/>
      <c r="D3129"/>
      <c r="E3129"/>
      <c r="F3129"/>
      <c r="G3129"/>
      <c r="H3129"/>
      <c r="I3129"/>
      <c r="J3129"/>
      <c r="K3129"/>
      <c r="L3129"/>
    </row>
    <row r="3130" spans="2:12" ht="15" customHeight="1">
      <c r="B3130" s="1615"/>
      <c r="C3130"/>
      <c r="D3130"/>
      <c r="E3130"/>
      <c r="F3130"/>
      <c r="G3130"/>
      <c r="H3130"/>
      <c r="I3130"/>
      <c r="J3130"/>
      <c r="K3130"/>
      <c r="L3130"/>
    </row>
    <row r="3131" spans="2:12" ht="15" customHeight="1">
      <c r="B3131" s="1615"/>
      <c r="C3131"/>
      <c r="D3131"/>
      <c r="E3131"/>
      <c r="F3131"/>
      <c r="G3131"/>
      <c r="H3131"/>
      <c r="I3131"/>
      <c r="J3131"/>
      <c r="K3131"/>
      <c r="L3131"/>
    </row>
    <row r="3132" spans="2:12" ht="15" customHeight="1">
      <c r="B3132" s="1615"/>
      <c r="C3132"/>
      <c r="D3132"/>
      <c r="E3132"/>
      <c r="F3132"/>
      <c r="G3132"/>
      <c r="H3132"/>
      <c r="I3132"/>
      <c r="J3132"/>
      <c r="K3132"/>
      <c r="L3132"/>
    </row>
    <row r="3133" spans="2:12" ht="15" customHeight="1">
      <c r="B3133" s="1615"/>
      <c r="C3133"/>
      <c r="D3133"/>
      <c r="E3133"/>
      <c r="F3133"/>
      <c r="G3133"/>
      <c r="H3133"/>
      <c r="I3133"/>
      <c r="J3133"/>
      <c r="K3133"/>
      <c r="L3133"/>
    </row>
    <row r="3134" spans="2:12" ht="15" customHeight="1">
      <c r="B3134" s="1615"/>
      <c r="C3134"/>
      <c r="D3134"/>
      <c r="E3134"/>
      <c r="F3134"/>
      <c r="G3134"/>
      <c r="H3134"/>
      <c r="I3134"/>
      <c r="J3134"/>
      <c r="K3134"/>
      <c r="L3134"/>
    </row>
    <row r="3135" spans="2:12" ht="15" customHeight="1">
      <c r="B3135" s="1615"/>
      <c r="C3135"/>
      <c r="D3135"/>
      <c r="E3135"/>
      <c r="F3135"/>
      <c r="G3135"/>
      <c r="H3135"/>
      <c r="I3135"/>
      <c r="J3135"/>
      <c r="K3135"/>
      <c r="L3135"/>
    </row>
    <row r="3136" spans="2:12" ht="15" customHeight="1">
      <c r="B3136" s="1615"/>
      <c r="C3136"/>
      <c r="D3136"/>
      <c r="E3136"/>
      <c r="F3136"/>
      <c r="G3136"/>
      <c r="H3136"/>
      <c r="I3136"/>
      <c r="J3136"/>
      <c r="K3136"/>
      <c r="L3136"/>
    </row>
    <row r="3137" spans="2:12" ht="15" customHeight="1">
      <c r="B3137" s="1615"/>
      <c r="C3137"/>
      <c r="D3137"/>
      <c r="E3137"/>
      <c r="F3137"/>
      <c r="G3137"/>
      <c r="H3137"/>
      <c r="I3137"/>
      <c r="J3137"/>
      <c r="K3137"/>
      <c r="L3137"/>
    </row>
    <row r="3138" spans="2:12" ht="15" customHeight="1">
      <c r="B3138" s="1615"/>
      <c r="C3138"/>
      <c r="D3138"/>
      <c r="E3138"/>
      <c r="F3138"/>
      <c r="G3138"/>
      <c r="H3138"/>
      <c r="I3138"/>
      <c r="J3138"/>
      <c r="K3138"/>
      <c r="L3138"/>
    </row>
    <row r="3139" spans="2:12" ht="15" customHeight="1">
      <c r="B3139" s="1615"/>
      <c r="C3139"/>
      <c r="D3139"/>
      <c r="E3139"/>
      <c r="F3139"/>
      <c r="G3139"/>
      <c r="H3139"/>
      <c r="I3139"/>
      <c r="J3139"/>
      <c r="K3139"/>
      <c r="L3139"/>
    </row>
    <row r="3140" spans="2:12" ht="15" customHeight="1">
      <c r="B3140" s="1615"/>
      <c r="C3140"/>
      <c r="D3140"/>
      <c r="E3140"/>
      <c r="F3140"/>
      <c r="G3140"/>
      <c r="H3140"/>
      <c r="I3140"/>
      <c r="J3140"/>
      <c r="K3140"/>
      <c r="L3140"/>
    </row>
    <row r="3141" spans="2:12" ht="15" customHeight="1">
      <c r="B3141" s="1615"/>
      <c r="C3141"/>
      <c r="D3141"/>
      <c r="E3141"/>
      <c r="F3141"/>
      <c r="G3141"/>
      <c r="H3141"/>
      <c r="I3141"/>
      <c r="J3141"/>
      <c r="K3141"/>
      <c r="L3141"/>
    </row>
    <row r="3142" spans="2:12" ht="15" customHeight="1">
      <c r="B3142" s="1615"/>
      <c r="C3142"/>
      <c r="D3142"/>
      <c r="E3142"/>
      <c r="F3142"/>
      <c r="G3142"/>
      <c r="H3142"/>
      <c r="I3142"/>
      <c r="J3142"/>
      <c r="K3142"/>
      <c r="L3142"/>
    </row>
    <row r="3143" spans="2:12" ht="15" customHeight="1">
      <c r="B3143" s="1615"/>
      <c r="C3143"/>
      <c r="D3143"/>
      <c r="E3143"/>
      <c r="F3143"/>
      <c r="G3143"/>
      <c r="H3143"/>
      <c r="I3143"/>
      <c r="J3143"/>
      <c r="K3143"/>
      <c r="L3143"/>
    </row>
    <row r="3144" spans="2:12" ht="15" customHeight="1">
      <c r="B3144" s="1615"/>
      <c r="C3144"/>
      <c r="D3144"/>
      <c r="E3144"/>
      <c r="F3144"/>
      <c r="G3144"/>
      <c r="H3144"/>
      <c r="I3144"/>
      <c r="J3144"/>
      <c r="K3144"/>
      <c r="L3144"/>
    </row>
    <row r="3145" spans="2:12" ht="15" customHeight="1">
      <c r="B3145" s="1615"/>
      <c r="C3145"/>
      <c r="D3145"/>
      <c r="E3145"/>
      <c r="F3145"/>
      <c r="G3145"/>
      <c r="H3145"/>
      <c r="I3145"/>
      <c r="J3145"/>
      <c r="K3145"/>
      <c r="L3145"/>
    </row>
    <row r="3146" spans="2:12" ht="15" customHeight="1">
      <c r="B3146" s="1615"/>
      <c r="C3146"/>
      <c r="D3146"/>
      <c r="E3146"/>
      <c r="F3146"/>
      <c r="G3146"/>
      <c r="H3146"/>
      <c r="I3146"/>
      <c r="J3146"/>
      <c r="K3146"/>
      <c r="L3146"/>
    </row>
    <row r="3147" spans="2:12" ht="15" customHeight="1">
      <c r="B3147" s="1615"/>
      <c r="C3147"/>
      <c r="D3147"/>
      <c r="E3147"/>
      <c r="F3147"/>
      <c r="G3147"/>
      <c r="H3147"/>
      <c r="I3147"/>
      <c r="J3147"/>
      <c r="K3147"/>
      <c r="L3147"/>
    </row>
    <row r="3148" spans="2:12" ht="15" customHeight="1">
      <c r="B3148" s="1615"/>
      <c r="C3148"/>
      <c r="D3148"/>
      <c r="E3148"/>
      <c r="F3148"/>
      <c r="G3148"/>
      <c r="H3148"/>
      <c r="I3148"/>
      <c r="J3148"/>
      <c r="K3148"/>
      <c r="L3148"/>
    </row>
    <row r="3149" spans="2:12" ht="15" customHeight="1">
      <c r="B3149" s="1615"/>
      <c r="C3149"/>
      <c r="D3149"/>
      <c r="E3149"/>
      <c r="F3149"/>
      <c r="G3149"/>
      <c r="H3149"/>
      <c r="I3149"/>
      <c r="J3149"/>
      <c r="K3149"/>
      <c r="L3149"/>
    </row>
    <row r="3150" spans="2:12" ht="15" customHeight="1">
      <c r="B3150" s="1615"/>
      <c r="C3150"/>
      <c r="D3150"/>
      <c r="E3150"/>
      <c r="F3150"/>
      <c r="G3150"/>
      <c r="H3150"/>
      <c r="I3150"/>
      <c r="J3150"/>
      <c r="K3150"/>
      <c r="L3150"/>
    </row>
    <row r="3151" spans="2:12" ht="15" customHeight="1">
      <c r="B3151" s="1615"/>
      <c r="C3151"/>
      <c r="D3151"/>
      <c r="E3151"/>
      <c r="F3151"/>
      <c r="G3151"/>
      <c r="H3151"/>
      <c r="I3151"/>
      <c r="J3151"/>
      <c r="K3151"/>
      <c r="L3151"/>
    </row>
    <row r="3152" spans="2:12" ht="15" customHeight="1">
      <c r="B3152" s="1615"/>
      <c r="C3152"/>
      <c r="D3152"/>
      <c r="E3152"/>
      <c r="F3152"/>
      <c r="G3152"/>
      <c r="H3152"/>
      <c r="I3152"/>
      <c r="J3152"/>
      <c r="K3152"/>
      <c r="L3152"/>
    </row>
    <row r="3153" spans="2:12" ht="15" customHeight="1">
      <c r="B3153" s="1615"/>
      <c r="C3153"/>
      <c r="D3153"/>
      <c r="E3153"/>
      <c r="F3153"/>
      <c r="G3153"/>
      <c r="H3153"/>
      <c r="I3153"/>
      <c r="J3153"/>
      <c r="K3153"/>
      <c r="L3153"/>
    </row>
    <row r="3154" spans="2:12" ht="15" customHeight="1">
      <c r="B3154" s="1615"/>
      <c r="C3154"/>
      <c r="D3154"/>
      <c r="E3154"/>
      <c r="F3154"/>
      <c r="G3154"/>
      <c r="H3154"/>
      <c r="I3154"/>
      <c r="J3154"/>
      <c r="K3154"/>
      <c r="L3154"/>
    </row>
    <row r="3155" spans="2:12" ht="15" customHeight="1">
      <c r="B3155" s="1615"/>
      <c r="C3155"/>
      <c r="D3155"/>
      <c r="E3155"/>
      <c r="F3155"/>
      <c r="G3155"/>
      <c r="H3155"/>
      <c r="I3155"/>
      <c r="J3155"/>
      <c r="K3155"/>
      <c r="L3155"/>
    </row>
    <row r="3156" spans="2:12" ht="15" customHeight="1">
      <c r="B3156" s="1615"/>
      <c r="C3156"/>
      <c r="D3156"/>
      <c r="E3156"/>
      <c r="F3156"/>
      <c r="G3156"/>
      <c r="H3156"/>
      <c r="I3156"/>
      <c r="J3156"/>
      <c r="K3156"/>
      <c r="L3156"/>
    </row>
    <row r="3157" spans="2:12" ht="15" customHeight="1">
      <c r="B3157" s="1615"/>
      <c r="C3157"/>
      <c r="D3157"/>
      <c r="E3157"/>
      <c r="F3157"/>
      <c r="G3157"/>
      <c r="H3157"/>
      <c r="I3157"/>
      <c r="J3157"/>
      <c r="K3157"/>
      <c r="L3157"/>
    </row>
    <row r="3158" spans="2:12" ht="15" customHeight="1">
      <c r="B3158" s="1615"/>
      <c r="C3158"/>
      <c r="D3158"/>
      <c r="E3158"/>
      <c r="F3158"/>
      <c r="G3158"/>
      <c r="H3158"/>
      <c r="I3158"/>
      <c r="J3158"/>
      <c r="K3158"/>
      <c r="L3158"/>
    </row>
    <row r="3159" spans="2:12" ht="15" customHeight="1">
      <c r="B3159" s="1615"/>
      <c r="C3159"/>
      <c r="D3159"/>
      <c r="E3159"/>
      <c r="F3159"/>
      <c r="G3159"/>
      <c r="H3159"/>
      <c r="I3159"/>
      <c r="J3159"/>
      <c r="K3159"/>
      <c r="L3159"/>
    </row>
    <row r="3160" spans="2:12" ht="15" customHeight="1">
      <c r="B3160" s="1615"/>
      <c r="C3160"/>
      <c r="D3160"/>
      <c r="E3160"/>
      <c r="F3160"/>
      <c r="G3160"/>
      <c r="H3160"/>
      <c r="I3160"/>
      <c r="J3160"/>
      <c r="K3160"/>
      <c r="L3160"/>
    </row>
    <row r="3161" spans="2:12" ht="15" customHeight="1">
      <c r="B3161" s="1615"/>
      <c r="C3161"/>
      <c r="D3161"/>
      <c r="E3161"/>
      <c r="F3161"/>
      <c r="G3161"/>
      <c r="H3161"/>
      <c r="I3161"/>
      <c r="J3161"/>
      <c r="K3161"/>
      <c r="L3161"/>
    </row>
    <row r="3162" spans="2:12" ht="15" customHeight="1">
      <c r="B3162" s="1615"/>
      <c r="C3162"/>
      <c r="D3162"/>
      <c r="E3162"/>
      <c r="F3162"/>
      <c r="G3162"/>
      <c r="H3162"/>
      <c r="I3162"/>
      <c r="J3162"/>
      <c r="K3162"/>
      <c r="L3162"/>
    </row>
    <row r="3163" spans="2:12" ht="15" customHeight="1">
      <c r="B3163" s="1615"/>
      <c r="C3163"/>
      <c r="D3163"/>
      <c r="E3163"/>
      <c r="F3163"/>
      <c r="G3163"/>
      <c r="H3163"/>
      <c r="I3163"/>
      <c r="J3163"/>
      <c r="K3163"/>
      <c r="L3163"/>
    </row>
    <row r="3164" spans="2:12" ht="15" customHeight="1">
      <c r="B3164" s="1615"/>
      <c r="C3164"/>
      <c r="D3164"/>
      <c r="E3164"/>
      <c r="F3164"/>
      <c r="G3164"/>
      <c r="H3164"/>
      <c r="I3164"/>
      <c r="J3164"/>
      <c r="K3164"/>
      <c r="L3164"/>
    </row>
    <row r="3165" spans="2:12" ht="15" customHeight="1">
      <c r="B3165" s="1615"/>
      <c r="C3165"/>
      <c r="D3165"/>
      <c r="E3165"/>
      <c r="F3165"/>
      <c r="G3165"/>
      <c r="H3165"/>
      <c r="I3165"/>
      <c r="J3165"/>
      <c r="K3165"/>
      <c r="L3165"/>
    </row>
    <row r="3166" spans="2:12" ht="15" customHeight="1">
      <c r="B3166" s="1615"/>
      <c r="C3166"/>
      <c r="D3166"/>
      <c r="E3166"/>
      <c r="F3166"/>
      <c r="G3166"/>
      <c r="H3166"/>
      <c r="I3166"/>
      <c r="J3166"/>
      <c r="K3166"/>
      <c r="L3166"/>
    </row>
    <row r="3167" spans="2:12" ht="15" customHeight="1">
      <c r="B3167" s="1615"/>
      <c r="C3167"/>
      <c r="D3167"/>
      <c r="E3167"/>
      <c r="F3167"/>
      <c r="G3167"/>
      <c r="H3167"/>
      <c r="I3167"/>
      <c r="J3167"/>
      <c r="K3167"/>
      <c r="L3167"/>
    </row>
    <row r="3168" spans="2:12" ht="15" customHeight="1">
      <c r="B3168" s="1615"/>
      <c r="C3168"/>
      <c r="D3168"/>
      <c r="E3168"/>
      <c r="F3168"/>
      <c r="G3168"/>
      <c r="H3168"/>
      <c r="I3168"/>
      <c r="J3168"/>
      <c r="K3168"/>
      <c r="L3168"/>
    </row>
    <row r="3169" spans="2:12" ht="15" customHeight="1">
      <c r="B3169" s="1615"/>
      <c r="C3169"/>
      <c r="D3169"/>
      <c r="E3169"/>
      <c r="F3169"/>
      <c r="G3169"/>
      <c r="H3169"/>
      <c r="I3169"/>
      <c r="J3169"/>
      <c r="K3169"/>
      <c r="L3169"/>
    </row>
    <row r="3170" spans="2:12" ht="15" customHeight="1">
      <c r="B3170" s="1615"/>
      <c r="C3170"/>
      <c r="D3170"/>
      <c r="E3170"/>
      <c r="F3170"/>
      <c r="G3170"/>
      <c r="H3170"/>
      <c r="I3170"/>
      <c r="J3170"/>
      <c r="K3170"/>
      <c r="L3170"/>
    </row>
    <row r="3171" spans="2:12" ht="15" customHeight="1">
      <c r="B3171" s="1615"/>
      <c r="C3171"/>
      <c r="D3171"/>
      <c r="E3171"/>
      <c r="F3171"/>
      <c r="G3171"/>
      <c r="H3171"/>
      <c r="I3171"/>
      <c r="J3171"/>
      <c r="K3171"/>
      <c r="L3171"/>
    </row>
    <row r="3172" spans="2:12" ht="15" customHeight="1">
      <c r="B3172" s="1615"/>
      <c r="C3172"/>
      <c r="D3172"/>
      <c r="E3172"/>
      <c r="F3172"/>
      <c r="G3172"/>
      <c r="H3172"/>
      <c r="I3172"/>
      <c r="J3172"/>
      <c r="K3172"/>
      <c r="L3172"/>
    </row>
    <row r="3173" spans="2:12" ht="15" customHeight="1">
      <c r="B3173" s="1615"/>
      <c r="C3173"/>
      <c r="D3173"/>
      <c r="E3173"/>
      <c r="F3173"/>
      <c r="G3173"/>
      <c r="H3173"/>
      <c r="I3173"/>
      <c r="J3173"/>
      <c r="K3173"/>
      <c r="L3173"/>
    </row>
    <row r="3174" spans="2:12" ht="15" customHeight="1">
      <c r="B3174" s="1615"/>
      <c r="C3174"/>
      <c r="D3174"/>
      <c r="E3174"/>
      <c r="F3174"/>
      <c r="G3174"/>
      <c r="H3174"/>
      <c r="I3174"/>
      <c r="J3174"/>
      <c r="K3174"/>
      <c r="L3174"/>
    </row>
    <row r="3175" spans="2:12" ht="15" customHeight="1">
      <c r="B3175" s="1615"/>
      <c r="C3175"/>
      <c r="D3175"/>
      <c r="E3175"/>
      <c r="F3175"/>
      <c r="G3175"/>
      <c r="H3175"/>
      <c r="I3175"/>
      <c r="J3175"/>
      <c r="K3175"/>
      <c r="L3175"/>
    </row>
    <row r="3176" spans="2:12" ht="15" customHeight="1">
      <c r="B3176" s="1615"/>
      <c r="C3176"/>
      <c r="D3176"/>
      <c r="E3176"/>
      <c r="F3176"/>
      <c r="G3176"/>
      <c r="H3176"/>
      <c r="I3176"/>
      <c r="J3176"/>
      <c r="K3176"/>
      <c r="L3176"/>
    </row>
    <row r="3177" spans="2:12" ht="15" customHeight="1">
      <c r="B3177" s="1615"/>
      <c r="C3177"/>
      <c r="D3177"/>
      <c r="E3177"/>
      <c r="F3177"/>
      <c r="G3177"/>
      <c r="H3177"/>
      <c r="I3177"/>
      <c r="J3177"/>
      <c r="K3177"/>
      <c r="L3177"/>
    </row>
    <row r="3178" spans="2:12" ht="15" customHeight="1">
      <c r="B3178" s="1615"/>
      <c r="C3178"/>
      <c r="D3178"/>
      <c r="E3178"/>
      <c r="F3178"/>
      <c r="G3178"/>
      <c r="H3178"/>
      <c r="I3178"/>
      <c r="J3178"/>
      <c r="K3178"/>
      <c r="L3178"/>
    </row>
    <row r="3179" spans="2:12" ht="15" customHeight="1">
      <c r="B3179" s="1615"/>
      <c r="C3179"/>
      <c r="D3179"/>
      <c r="E3179"/>
      <c r="F3179"/>
      <c r="G3179"/>
      <c r="H3179"/>
      <c r="I3179"/>
      <c r="J3179"/>
      <c r="K3179"/>
      <c r="L3179"/>
    </row>
    <row r="3180" spans="2:12" ht="15" customHeight="1">
      <c r="B3180" s="1615"/>
      <c r="C3180"/>
      <c r="D3180"/>
      <c r="E3180"/>
      <c r="F3180"/>
      <c r="G3180"/>
      <c r="H3180"/>
      <c r="I3180"/>
      <c r="J3180"/>
      <c r="K3180"/>
      <c r="L3180"/>
    </row>
    <row r="3181" spans="2:12" ht="15" customHeight="1">
      <c r="B3181" s="1615"/>
      <c r="C3181"/>
      <c r="D3181"/>
      <c r="E3181"/>
      <c r="F3181"/>
      <c r="G3181"/>
      <c r="H3181"/>
      <c r="I3181"/>
      <c r="J3181"/>
      <c r="K3181"/>
      <c r="L3181"/>
    </row>
    <row r="3182" spans="2:12" ht="15" customHeight="1">
      <c r="B3182" s="1615"/>
      <c r="C3182"/>
      <c r="D3182"/>
      <c r="E3182"/>
      <c r="F3182"/>
      <c r="G3182"/>
      <c r="H3182"/>
      <c r="I3182"/>
      <c r="J3182"/>
      <c r="K3182"/>
      <c r="L3182"/>
    </row>
    <row r="3183" spans="2:12" ht="15" customHeight="1">
      <c r="B3183" s="1615"/>
      <c r="C3183"/>
      <c r="D3183"/>
      <c r="E3183"/>
      <c r="F3183"/>
      <c r="G3183"/>
      <c r="H3183"/>
      <c r="I3183"/>
      <c r="J3183"/>
      <c r="K3183"/>
      <c r="L3183"/>
    </row>
    <row r="3184" spans="2:12" ht="15" customHeight="1">
      <c r="B3184" s="1615"/>
      <c r="C3184"/>
      <c r="D3184"/>
      <c r="E3184"/>
      <c r="F3184"/>
      <c r="G3184"/>
      <c r="H3184"/>
      <c r="I3184"/>
      <c r="J3184"/>
      <c r="K3184"/>
      <c r="L3184"/>
    </row>
    <row r="3185" spans="2:12" ht="15" customHeight="1">
      <c r="B3185" s="1615"/>
      <c r="C3185"/>
      <c r="D3185"/>
      <c r="E3185"/>
      <c r="F3185"/>
      <c r="G3185"/>
      <c r="H3185"/>
      <c r="I3185"/>
      <c r="J3185"/>
      <c r="K3185"/>
      <c r="L3185"/>
    </row>
    <row r="3186" spans="2:12" ht="15" customHeight="1">
      <c r="B3186" s="1615"/>
      <c r="C3186"/>
      <c r="D3186"/>
      <c r="E3186"/>
      <c r="F3186"/>
      <c r="G3186"/>
      <c r="H3186"/>
      <c r="I3186"/>
      <c r="J3186"/>
      <c r="K3186"/>
      <c r="L3186"/>
    </row>
    <row r="3187" spans="2:12" ht="15" customHeight="1">
      <c r="B3187" s="1615"/>
      <c r="C3187"/>
      <c r="D3187"/>
      <c r="E3187"/>
      <c r="F3187"/>
      <c r="G3187"/>
      <c r="H3187"/>
      <c r="I3187"/>
      <c r="J3187"/>
      <c r="K3187"/>
      <c r="L3187"/>
    </row>
    <row r="3188" spans="2:12" ht="15" customHeight="1">
      <c r="B3188" s="1615"/>
      <c r="C3188"/>
      <c r="D3188"/>
      <c r="E3188"/>
      <c r="F3188"/>
      <c r="G3188"/>
      <c r="H3188"/>
      <c r="I3188"/>
      <c r="J3188"/>
      <c r="K3188"/>
      <c r="L3188"/>
    </row>
    <row r="3189" spans="2:12" ht="15" customHeight="1">
      <c r="B3189" s="1615"/>
      <c r="C3189"/>
      <c r="D3189"/>
      <c r="E3189"/>
      <c r="F3189"/>
      <c r="G3189"/>
      <c r="H3189"/>
      <c r="I3189"/>
      <c r="J3189"/>
      <c r="K3189"/>
      <c r="L3189"/>
    </row>
    <row r="3190" spans="2:12" ht="15" customHeight="1">
      <c r="B3190" s="1615"/>
      <c r="C3190"/>
      <c r="D3190"/>
      <c r="E3190"/>
      <c r="F3190"/>
      <c r="G3190"/>
      <c r="H3190"/>
      <c r="I3190"/>
      <c r="J3190"/>
      <c r="K3190"/>
      <c r="L3190"/>
    </row>
    <row r="3191" spans="2:12" ht="15" customHeight="1">
      <c r="B3191" s="1615"/>
      <c r="C3191"/>
      <c r="D3191"/>
      <c r="E3191"/>
      <c r="F3191"/>
      <c r="G3191"/>
      <c r="H3191"/>
      <c r="I3191"/>
      <c r="J3191"/>
      <c r="K3191"/>
      <c r="L3191"/>
    </row>
    <row r="3192" spans="2:12" ht="15" customHeight="1">
      <c r="B3192" s="1615"/>
      <c r="C3192"/>
      <c r="D3192"/>
      <c r="E3192"/>
      <c r="F3192"/>
      <c r="G3192"/>
      <c r="H3192"/>
      <c r="I3192"/>
      <c r="J3192"/>
      <c r="K3192"/>
      <c r="L3192"/>
    </row>
    <row r="3193" spans="2:12" ht="15" customHeight="1">
      <c r="B3193" s="1615"/>
      <c r="C3193"/>
      <c r="D3193"/>
      <c r="E3193"/>
      <c r="F3193"/>
      <c r="G3193"/>
      <c r="H3193"/>
      <c r="I3193"/>
      <c r="J3193"/>
      <c r="K3193"/>
      <c r="L3193"/>
    </row>
    <row r="3194" spans="2:12" ht="15" customHeight="1">
      <c r="B3194" s="1615"/>
      <c r="C3194"/>
      <c r="D3194"/>
      <c r="E3194"/>
      <c r="F3194"/>
      <c r="G3194"/>
      <c r="H3194"/>
      <c r="I3194"/>
      <c r="J3194"/>
      <c r="K3194"/>
      <c r="L3194"/>
    </row>
    <row r="3195" spans="2:12" ht="15" customHeight="1">
      <c r="B3195" s="1615"/>
      <c r="C3195"/>
      <c r="D3195"/>
      <c r="E3195"/>
      <c r="F3195"/>
      <c r="G3195"/>
      <c r="H3195"/>
      <c r="I3195"/>
      <c r="J3195"/>
      <c r="K3195"/>
      <c r="L3195"/>
    </row>
    <row r="3196" spans="2:12" ht="15" customHeight="1">
      <c r="B3196" s="1615"/>
      <c r="C3196"/>
      <c r="D3196"/>
      <c r="E3196"/>
      <c r="F3196"/>
      <c r="G3196"/>
      <c r="H3196"/>
      <c r="I3196"/>
      <c r="J3196"/>
      <c r="K3196"/>
      <c r="L3196"/>
    </row>
    <row r="3197" spans="2:12" ht="15" customHeight="1">
      <c r="B3197" s="1615"/>
      <c r="C3197"/>
      <c r="D3197"/>
      <c r="E3197"/>
      <c r="F3197"/>
      <c r="G3197"/>
      <c r="H3197"/>
      <c r="I3197"/>
      <c r="J3197"/>
      <c r="K3197"/>
      <c r="L3197"/>
    </row>
    <row r="3198" spans="2:12" ht="15" customHeight="1">
      <c r="B3198" s="1615"/>
      <c r="C3198"/>
      <c r="D3198"/>
      <c r="E3198"/>
      <c r="F3198"/>
      <c r="G3198"/>
      <c r="H3198"/>
      <c r="I3198"/>
      <c r="J3198"/>
      <c r="K3198"/>
      <c r="L3198"/>
    </row>
    <row r="3199" spans="2:12" ht="15" customHeight="1">
      <c r="B3199" s="1615"/>
      <c r="C3199"/>
      <c r="D3199"/>
      <c r="E3199"/>
      <c r="F3199"/>
      <c r="G3199"/>
      <c r="H3199"/>
      <c r="I3199"/>
      <c r="J3199"/>
      <c r="K3199"/>
      <c r="L3199"/>
    </row>
    <row r="3200" spans="2:12" ht="15" customHeight="1">
      <c r="B3200" s="1615"/>
      <c r="C3200"/>
      <c r="D3200"/>
      <c r="E3200"/>
      <c r="F3200"/>
      <c r="G3200"/>
      <c r="H3200"/>
      <c r="I3200"/>
      <c r="J3200"/>
      <c r="K3200"/>
      <c r="L3200"/>
    </row>
    <row r="3201" spans="2:12" ht="15" customHeight="1">
      <c r="B3201" s="1615"/>
      <c r="C3201"/>
      <c r="D3201"/>
      <c r="E3201"/>
      <c r="F3201"/>
      <c r="G3201"/>
      <c r="H3201"/>
      <c r="I3201"/>
      <c r="J3201"/>
      <c r="K3201"/>
      <c r="L3201"/>
    </row>
    <row r="3202" spans="2:12" ht="15" customHeight="1">
      <c r="B3202" s="1615"/>
      <c r="C3202"/>
      <c r="D3202"/>
      <c r="E3202"/>
      <c r="F3202"/>
      <c r="G3202"/>
      <c r="H3202"/>
      <c r="I3202"/>
      <c r="J3202"/>
      <c r="K3202"/>
      <c r="L3202"/>
    </row>
    <row r="3203" spans="2:12" ht="15" customHeight="1">
      <c r="B3203" s="1615"/>
      <c r="C3203"/>
      <c r="D3203"/>
      <c r="E3203"/>
      <c r="F3203"/>
      <c r="G3203"/>
      <c r="H3203"/>
      <c r="I3203"/>
      <c r="J3203"/>
      <c r="K3203"/>
      <c r="L3203"/>
    </row>
    <row r="3204" spans="2:12" ht="15" customHeight="1">
      <c r="B3204" s="1615"/>
      <c r="C3204"/>
      <c r="D3204"/>
      <c r="E3204"/>
      <c r="F3204"/>
      <c r="G3204"/>
      <c r="H3204"/>
      <c r="I3204"/>
      <c r="J3204"/>
      <c r="K3204"/>
      <c r="L3204"/>
    </row>
    <row r="3205" spans="2:12" ht="15" customHeight="1">
      <c r="B3205" s="1615"/>
      <c r="C3205"/>
      <c r="D3205"/>
      <c r="E3205"/>
      <c r="F3205"/>
      <c r="G3205"/>
      <c r="H3205"/>
      <c r="I3205"/>
      <c r="J3205"/>
      <c r="K3205"/>
      <c r="L3205"/>
    </row>
    <row r="3206" spans="2:12" ht="15" customHeight="1">
      <c r="B3206" s="1615"/>
      <c r="C3206"/>
      <c r="D3206"/>
      <c r="E3206"/>
      <c r="F3206"/>
      <c r="G3206"/>
      <c r="H3206"/>
      <c r="I3206"/>
      <c r="J3206"/>
      <c r="K3206"/>
      <c r="L3206"/>
    </row>
    <row r="3207" spans="2:12" ht="15" customHeight="1">
      <c r="B3207" s="1615"/>
      <c r="C3207"/>
      <c r="D3207"/>
      <c r="E3207"/>
      <c r="F3207"/>
      <c r="G3207"/>
      <c r="H3207"/>
      <c r="I3207"/>
      <c r="J3207"/>
      <c r="K3207"/>
      <c r="L3207"/>
    </row>
    <row r="3208" spans="2:12" ht="15" customHeight="1">
      <c r="B3208" s="1615"/>
      <c r="C3208"/>
      <c r="D3208"/>
      <c r="E3208"/>
      <c r="F3208"/>
      <c r="G3208"/>
      <c r="H3208"/>
      <c r="I3208"/>
      <c r="J3208"/>
      <c r="K3208"/>
      <c r="L3208"/>
    </row>
    <row r="3209" spans="2:12" ht="15" customHeight="1">
      <c r="B3209" s="1615"/>
      <c r="C3209"/>
      <c r="D3209"/>
      <c r="E3209"/>
      <c r="F3209"/>
      <c r="G3209"/>
      <c r="H3209"/>
      <c r="I3209"/>
      <c r="J3209"/>
      <c r="K3209"/>
      <c r="L3209"/>
    </row>
    <row r="3210" spans="2:12" ht="15" customHeight="1">
      <c r="B3210" s="1615"/>
      <c r="C3210"/>
      <c r="D3210"/>
      <c r="E3210"/>
      <c r="F3210"/>
      <c r="G3210"/>
      <c r="H3210"/>
      <c r="I3210"/>
      <c r="J3210"/>
      <c r="K3210"/>
      <c r="L3210"/>
    </row>
    <row r="3211" spans="2:12" ht="15" customHeight="1">
      <c r="B3211" s="1615"/>
      <c r="C3211"/>
      <c r="D3211"/>
      <c r="E3211"/>
      <c r="F3211"/>
      <c r="G3211"/>
      <c r="H3211"/>
      <c r="I3211"/>
      <c r="J3211"/>
      <c r="K3211"/>
      <c r="L3211"/>
    </row>
    <row r="3212" spans="2:12" ht="15" customHeight="1">
      <c r="B3212" s="1615"/>
      <c r="C3212"/>
      <c r="D3212"/>
      <c r="E3212"/>
      <c r="F3212"/>
      <c r="G3212"/>
      <c r="H3212"/>
      <c r="I3212"/>
      <c r="J3212"/>
      <c r="K3212"/>
      <c r="L3212"/>
    </row>
    <row r="3213" spans="2:12" ht="15" customHeight="1">
      <c r="B3213" s="1615"/>
      <c r="C3213"/>
      <c r="D3213"/>
      <c r="E3213"/>
      <c r="F3213"/>
      <c r="G3213"/>
      <c r="H3213"/>
      <c r="I3213"/>
      <c r="J3213"/>
      <c r="K3213"/>
      <c r="L3213"/>
    </row>
    <row r="3214" spans="2:12" ht="15" customHeight="1">
      <c r="B3214" s="1615"/>
      <c r="C3214"/>
      <c r="D3214"/>
      <c r="E3214"/>
      <c r="F3214"/>
      <c r="G3214"/>
      <c r="H3214"/>
      <c r="I3214"/>
      <c r="J3214"/>
      <c r="K3214"/>
      <c r="L3214"/>
    </row>
    <row r="3215" spans="2:12" ht="15" customHeight="1">
      <c r="B3215" s="1615"/>
      <c r="C3215"/>
      <c r="D3215"/>
      <c r="E3215"/>
      <c r="F3215"/>
      <c r="G3215"/>
      <c r="H3215"/>
      <c r="I3215"/>
      <c r="J3215"/>
      <c r="K3215"/>
      <c r="L3215"/>
    </row>
    <row r="3216" spans="2:12" ht="15" customHeight="1">
      <c r="B3216" s="1615"/>
      <c r="C3216"/>
      <c r="D3216"/>
      <c r="E3216"/>
      <c r="F3216"/>
      <c r="G3216"/>
      <c r="H3216"/>
      <c r="I3216"/>
      <c r="J3216"/>
      <c r="K3216"/>
      <c r="L3216"/>
    </row>
    <row r="3217" spans="2:12" ht="15" customHeight="1">
      <c r="B3217" s="1615"/>
      <c r="C3217"/>
      <c r="D3217"/>
      <c r="E3217"/>
      <c r="F3217"/>
      <c r="G3217"/>
      <c r="H3217"/>
      <c r="I3217"/>
      <c r="J3217"/>
      <c r="K3217"/>
      <c r="L3217"/>
    </row>
    <row r="3218" spans="2:12" ht="15" customHeight="1">
      <c r="B3218" s="1615"/>
      <c r="C3218"/>
      <c r="D3218"/>
      <c r="E3218"/>
      <c r="F3218"/>
      <c r="G3218"/>
      <c r="H3218"/>
      <c r="I3218"/>
      <c r="J3218"/>
      <c r="K3218"/>
      <c r="L3218"/>
    </row>
    <row r="3219" spans="2:12" ht="15" customHeight="1">
      <c r="B3219" s="1615"/>
      <c r="C3219"/>
      <c r="D3219"/>
      <c r="E3219"/>
      <c r="F3219"/>
      <c r="G3219"/>
      <c r="H3219"/>
      <c r="I3219"/>
      <c r="J3219"/>
      <c r="K3219"/>
      <c r="L3219"/>
    </row>
    <row r="3220" spans="2:12" ht="15" customHeight="1">
      <c r="B3220" s="1615"/>
      <c r="C3220"/>
      <c r="D3220"/>
      <c r="E3220"/>
      <c r="F3220"/>
      <c r="G3220"/>
      <c r="H3220"/>
      <c r="I3220"/>
      <c r="J3220"/>
      <c r="K3220"/>
      <c r="L3220"/>
    </row>
    <row r="3221" spans="2:12" ht="15" customHeight="1">
      <c r="B3221" s="1615"/>
      <c r="C3221"/>
      <c r="D3221"/>
      <c r="E3221"/>
      <c r="F3221"/>
      <c r="G3221"/>
      <c r="H3221"/>
      <c r="I3221"/>
      <c r="J3221"/>
      <c r="K3221"/>
      <c r="L3221"/>
    </row>
    <row r="3222" spans="2:12" ht="15" customHeight="1">
      <c r="B3222" s="1615"/>
      <c r="C3222"/>
      <c r="D3222"/>
      <c r="E3222"/>
      <c r="F3222"/>
      <c r="G3222"/>
      <c r="H3222"/>
      <c r="I3222"/>
      <c r="J3222"/>
      <c r="K3222"/>
      <c r="L3222"/>
    </row>
    <row r="3223" spans="2:12" ht="15" customHeight="1">
      <c r="B3223" s="1615"/>
      <c r="C3223"/>
      <c r="D3223"/>
      <c r="E3223"/>
      <c r="F3223"/>
      <c r="G3223"/>
      <c r="H3223"/>
      <c r="I3223"/>
      <c r="J3223"/>
      <c r="K3223"/>
      <c r="L3223"/>
    </row>
    <row r="3224" spans="2:12" ht="15" customHeight="1">
      <c r="B3224" s="1615"/>
      <c r="C3224"/>
      <c r="D3224"/>
      <c r="E3224"/>
      <c r="F3224"/>
      <c r="G3224"/>
      <c r="H3224"/>
      <c r="I3224"/>
      <c r="J3224"/>
      <c r="K3224"/>
      <c r="L3224"/>
    </row>
    <row r="3225" spans="2:12" ht="15" customHeight="1">
      <c r="B3225" s="1615"/>
      <c r="C3225"/>
      <c r="D3225"/>
      <c r="E3225"/>
      <c r="F3225"/>
      <c r="G3225"/>
      <c r="H3225"/>
      <c r="I3225"/>
      <c r="J3225"/>
      <c r="K3225"/>
      <c r="L3225"/>
    </row>
    <row r="3226" spans="2:12" ht="15" customHeight="1">
      <c r="B3226" s="1615"/>
      <c r="C3226"/>
      <c r="D3226"/>
      <c r="E3226"/>
      <c r="F3226"/>
      <c r="G3226"/>
      <c r="H3226"/>
      <c r="I3226"/>
      <c r="J3226"/>
      <c r="K3226"/>
      <c r="L3226"/>
    </row>
    <row r="3227" spans="2:12" ht="15" customHeight="1">
      <c r="B3227" s="1615"/>
      <c r="C3227"/>
      <c r="D3227"/>
      <c r="E3227"/>
      <c r="F3227"/>
      <c r="G3227"/>
      <c r="H3227"/>
      <c r="I3227"/>
      <c r="J3227"/>
      <c r="K3227"/>
      <c r="L3227"/>
    </row>
    <row r="3228" spans="2:12" ht="15" customHeight="1">
      <c r="B3228" s="1615"/>
      <c r="C3228"/>
      <c r="D3228"/>
      <c r="E3228"/>
      <c r="F3228"/>
      <c r="G3228"/>
      <c r="H3228"/>
      <c r="I3228"/>
      <c r="J3228"/>
      <c r="K3228"/>
      <c r="L3228"/>
    </row>
    <row r="3229" spans="2:12" ht="15" customHeight="1">
      <c r="B3229" s="1615"/>
      <c r="C3229"/>
      <c r="D3229"/>
      <c r="E3229"/>
      <c r="F3229"/>
      <c r="G3229"/>
      <c r="H3229"/>
      <c r="I3229"/>
      <c r="J3229"/>
      <c r="K3229"/>
      <c r="L3229"/>
    </row>
    <row r="3230" spans="2:12" ht="15" customHeight="1">
      <c r="B3230" s="1615"/>
      <c r="C3230"/>
      <c r="D3230"/>
      <c r="E3230"/>
      <c r="F3230"/>
      <c r="G3230"/>
      <c r="H3230"/>
      <c r="I3230"/>
      <c r="J3230"/>
      <c r="K3230"/>
      <c r="L3230"/>
    </row>
    <row r="3231" spans="2:12" ht="15" customHeight="1">
      <c r="B3231" s="1615"/>
      <c r="C3231"/>
      <c r="D3231"/>
      <c r="E3231"/>
      <c r="F3231"/>
      <c r="G3231"/>
      <c r="H3231"/>
      <c r="I3231"/>
      <c r="J3231"/>
      <c r="K3231"/>
      <c r="L3231"/>
    </row>
    <row r="3232" spans="2:12" ht="15" customHeight="1">
      <c r="B3232" s="1615"/>
      <c r="C3232"/>
      <c r="D3232"/>
      <c r="E3232"/>
      <c r="F3232"/>
      <c r="G3232"/>
      <c r="H3232"/>
      <c r="I3232"/>
      <c r="J3232"/>
      <c r="K3232"/>
      <c r="L3232"/>
    </row>
    <row r="3233" spans="2:12" ht="15" customHeight="1">
      <c r="B3233" s="1615"/>
      <c r="C3233"/>
      <c r="D3233"/>
      <c r="E3233"/>
      <c r="F3233"/>
      <c r="G3233"/>
      <c r="H3233"/>
      <c r="I3233"/>
      <c r="J3233"/>
      <c r="K3233"/>
      <c r="L3233"/>
    </row>
    <row r="3234" spans="2:12" ht="15" customHeight="1">
      <c r="B3234" s="1615"/>
      <c r="C3234"/>
      <c r="D3234"/>
      <c r="E3234"/>
      <c r="F3234"/>
      <c r="G3234"/>
      <c r="H3234"/>
      <c r="I3234"/>
      <c r="J3234"/>
      <c r="K3234"/>
      <c r="L3234"/>
    </row>
    <row r="3235" spans="2:12" ht="15" customHeight="1">
      <c r="B3235" s="1615"/>
      <c r="C3235"/>
      <c r="D3235"/>
      <c r="E3235"/>
      <c r="F3235"/>
      <c r="G3235"/>
      <c r="H3235"/>
      <c r="I3235"/>
      <c r="J3235"/>
      <c r="K3235"/>
      <c r="L3235"/>
    </row>
    <row r="3236" spans="2:12" ht="15" customHeight="1">
      <c r="B3236" s="1615"/>
      <c r="C3236"/>
      <c r="D3236"/>
      <c r="E3236"/>
      <c r="F3236"/>
      <c r="G3236"/>
      <c r="H3236"/>
      <c r="I3236"/>
      <c r="J3236"/>
      <c r="K3236"/>
      <c r="L3236"/>
    </row>
    <row r="3237" spans="2:12" ht="15" customHeight="1">
      <c r="B3237" s="1615"/>
      <c r="C3237"/>
      <c r="D3237"/>
      <c r="E3237"/>
      <c r="F3237"/>
      <c r="G3237"/>
      <c r="H3237"/>
      <c r="I3237"/>
      <c r="J3237"/>
      <c r="K3237"/>
      <c r="L3237"/>
    </row>
    <row r="3238" spans="2:12" ht="15" customHeight="1">
      <c r="B3238" s="1615"/>
      <c r="C3238"/>
      <c r="D3238"/>
      <c r="E3238"/>
      <c r="F3238"/>
      <c r="G3238"/>
      <c r="H3238"/>
      <c r="I3238"/>
      <c r="J3238"/>
      <c r="K3238"/>
      <c r="L3238"/>
    </row>
    <row r="3239" spans="2:12" ht="15" customHeight="1">
      <c r="B3239" s="1615"/>
      <c r="C3239"/>
      <c r="D3239"/>
      <c r="E3239"/>
      <c r="F3239"/>
      <c r="G3239"/>
      <c r="H3239"/>
      <c r="I3239"/>
      <c r="J3239"/>
      <c r="K3239"/>
      <c r="L3239"/>
    </row>
    <row r="3240" spans="2:12" ht="15" customHeight="1">
      <c r="B3240" s="1615"/>
      <c r="C3240"/>
      <c r="D3240"/>
      <c r="E3240"/>
      <c r="F3240"/>
      <c r="G3240"/>
      <c r="H3240"/>
      <c r="I3240"/>
      <c r="J3240"/>
      <c r="K3240"/>
      <c r="L3240"/>
    </row>
    <row r="3241" spans="2:12" ht="15" customHeight="1">
      <c r="B3241" s="1615"/>
      <c r="C3241"/>
      <c r="D3241"/>
      <c r="E3241"/>
      <c r="F3241"/>
      <c r="G3241"/>
      <c r="H3241"/>
      <c r="I3241"/>
      <c r="J3241"/>
      <c r="K3241"/>
      <c r="L3241"/>
    </row>
    <row r="3242" spans="2:12" ht="15" customHeight="1">
      <c r="B3242" s="1615"/>
      <c r="C3242"/>
      <c r="D3242"/>
      <c r="E3242"/>
      <c r="F3242"/>
      <c r="G3242"/>
      <c r="H3242"/>
      <c r="I3242"/>
      <c r="J3242"/>
      <c r="K3242"/>
      <c r="L3242"/>
    </row>
    <row r="3243" spans="2:12" ht="15" customHeight="1">
      <c r="B3243" s="1615"/>
      <c r="C3243"/>
      <c r="D3243"/>
      <c r="E3243"/>
      <c r="F3243"/>
      <c r="G3243"/>
      <c r="H3243"/>
      <c r="I3243"/>
      <c r="J3243"/>
      <c r="K3243"/>
      <c r="L3243"/>
    </row>
    <row r="3244" spans="2:12" ht="15" customHeight="1">
      <c r="B3244" s="1615"/>
      <c r="C3244"/>
      <c r="D3244"/>
      <c r="E3244"/>
      <c r="F3244"/>
      <c r="G3244"/>
      <c r="H3244"/>
      <c r="I3244"/>
      <c r="J3244"/>
      <c r="K3244"/>
      <c r="L3244"/>
    </row>
    <row r="3245" spans="2:12" ht="15" customHeight="1">
      <c r="B3245" s="1615"/>
      <c r="C3245"/>
      <c r="D3245"/>
      <c r="E3245"/>
      <c r="F3245"/>
      <c r="G3245"/>
      <c r="H3245"/>
      <c r="I3245"/>
      <c r="J3245"/>
      <c r="K3245"/>
      <c r="L3245"/>
    </row>
    <row r="3246" spans="2:12" ht="15" customHeight="1">
      <c r="B3246" s="1615"/>
      <c r="C3246"/>
      <c r="D3246"/>
      <c r="E3246"/>
      <c r="F3246"/>
      <c r="G3246"/>
      <c r="H3246"/>
      <c r="I3246"/>
      <c r="J3246"/>
      <c r="K3246"/>
      <c r="L3246"/>
    </row>
    <row r="3247" spans="2:12" ht="15" customHeight="1">
      <c r="B3247" s="1615"/>
      <c r="C3247"/>
      <c r="D3247"/>
      <c r="E3247"/>
      <c r="F3247"/>
      <c r="G3247"/>
      <c r="H3247"/>
      <c r="I3247"/>
      <c r="J3247"/>
      <c r="K3247"/>
      <c r="L3247"/>
    </row>
    <row r="3248" spans="2:12" ht="15" customHeight="1">
      <c r="B3248" s="1615"/>
      <c r="C3248"/>
      <c r="D3248"/>
      <c r="E3248"/>
      <c r="F3248"/>
      <c r="G3248"/>
      <c r="H3248"/>
      <c r="I3248"/>
      <c r="J3248"/>
      <c r="K3248"/>
      <c r="L3248"/>
    </row>
    <row r="3249" spans="2:12" ht="15" customHeight="1">
      <c r="B3249" s="1615"/>
      <c r="C3249"/>
      <c r="D3249"/>
      <c r="E3249"/>
      <c r="F3249"/>
      <c r="G3249"/>
      <c r="H3249"/>
      <c r="I3249"/>
      <c r="J3249"/>
      <c r="K3249"/>
      <c r="L3249"/>
    </row>
    <row r="3250" spans="2:12" ht="15" customHeight="1">
      <c r="B3250" s="1615"/>
      <c r="C3250"/>
      <c r="D3250"/>
      <c r="E3250"/>
      <c r="F3250"/>
      <c r="G3250"/>
      <c r="H3250"/>
      <c r="I3250"/>
      <c r="J3250"/>
      <c r="K3250"/>
      <c r="L3250"/>
    </row>
    <row r="3251" spans="2:12" ht="15" customHeight="1">
      <c r="B3251" s="1615"/>
      <c r="C3251"/>
      <c r="D3251"/>
      <c r="E3251"/>
      <c r="F3251"/>
      <c r="G3251"/>
      <c r="H3251"/>
      <c r="I3251"/>
      <c r="J3251"/>
      <c r="K3251"/>
      <c r="L3251"/>
    </row>
    <row r="3252" spans="2:12" ht="15" customHeight="1">
      <c r="B3252" s="1615"/>
      <c r="C3252"/>
      <c r="D3252"/>
      <c r="E3252"/>
      <c r="F3252"/>
      <c r="G3252"/>
      <c r="H3252"/>
      <c r="I3252"/>
      <c r="J3252"/>
      <c r="K3252"/>
      <c r="L3252"/>
    </row>
    <row r="3253" spans="2:12" ht="15" customHeight="1">
      <c r="B3253" s="1615"/>
      <c r="C3253"/>
      <c r="D3253"/>
      <c r="E3253"/>
      <c r="F3253"/>
      <c r="G3253"/>
      <c r="H3253"/>
      <c r="I3253"/>
      <c r="J3253"/>
      <c r="K3253"/>
      <c r="L3253"/>
    </row>
    <row r="3254" spans="2:12" ht="15" customHeight="1">
      <c r="B3254" s="1615"/>
      <c r="C3254"/>
      <c r="D3254"/>
      <c r="E3254"/>
      <c r="F3254"/>
      <c r="G3254"/>
      <c r="H3254"/>
      <c r="I3254"/>
      <c r="J3254"/>
      <c r="K3254"/>
      <c r="L3254"/>
    </row>
    <row r="3255" spans="2:12" ht="15" customHeight="1">
      <c r="B3255" s="1615"/>
      <c r="C3255"/>
      <c r="D3255"/>
      <c r="E3255"/>
      <c r="F3255"/>
      <c r="G3255"/>
      <c r="H3255"/>
      <c r="I3255"/>
      <c r="J3255"/>
      <c r="K3255"/>
      <c r="L3255"/>
    </row>
    <row r="3256" spans="2:12" ht="15" customHeight="1">
      <c r="B3256" s="1615"/>
      <c r="C3256"/>
      <c r="D3256"/>
      <c r="E3256"/>
      <c r="F3256"/>
      <c r="G3256"/>
      <c r="H3256"/>
      <c r="I3256"/>
      <c r="J3256"/>
      <c r="K3256"/>
      <c r="L3256"/>
    </row>
    <row r="3257" spans="2:12" ht="15" customHeight="1">
      <c r="B3257" s="1615"/>
      <c r="C3257"/>
      <c r="D3257"/>
      <c r="E3257"/>
      <c r="F3257"/>
      <c r="G3257"/>
      <c r="H3257"/>
      <c r="I3257"/>
      <c r="J3257"/>
      <c r="K3257"/>
      <c r="L3257"/>
    </row>
    <row r="3258" spans="2:12" ht="15" customHeight="1">
      <c r="B3258" s="1615"/>
      <c r="C3258"/>
      <c r="D3258"/>
      <c r="E3258"/>
      <c r="F3258"/>
      <c r="G3258"/>
      <c r="H3258"/>
      <c r="I3258"/>
      <c r="J3258"/>
      <c r="K3258"/>
      <c r="L3258"/>
    </row>
    <row r="3259" spans="2:12" ht="15" customHeight="1">
      <c r="B3259" s="1615"/>
      <c r="C3259"/>
      <c r="D3259"/>
      <c r="E3259"/>
      <c r="F3259"/>
      <c r="G3259"/>
      <c r="H3259"/>
      <c r="I3259"/>
      <c r="J3259"/>
      <c r="K3259"/>
      <c r="L3259"/>
    </row>
    <row r="3260" spans="2:12" ht="15" customHeight="1">
      <c r="B3260" s="1615"/>
      <c r="C3260"/>
      <c r="D3260"/>
      <c r="E3260"/>
      <c r="F3260"/>
      <c r="G3260"/>
      <c r="H3260"/>
      <c r="I3260"/>
      <c r="J3260"/>
      <c r="K3260"/>
      <c r="L3260"/>
    </row>
    <row r="3261" spans="2:12" ht="15" customHeight="1">
      <c r="B3261" s="1615"/>
      <c r="C3261"/>
      <c r="D3261"/>
      <c r="E3261"/>
      <c r="F3261"/>
      <c r="G3261"/>
      <c r="H3261"/>
      <c r="I3261"/>
      <c r="J3261"/>
      <c r="K3261"/>
      <c r="L3261"/>
    </row>
    <row r="3262" spans="2:12" ht="15" customHeight="1">
      <c r="B3262" s="1615"/>
      <c r="C3262"/>
      <c r="D3262"/>
      <c r="E3262"/>
      <c r="F3262"/>
      <c r="G3262"/>
      <c r="H3262"/>
      <c r="I3262"/>
      <c r="J3262"/>
      <c r="K3262"/>
      <c r="L3262"/>
    </row>
    <row r="3263" spans="2:12" ht="15" customHeight="1">
      <c r="B3263" s="1615"/>
      <c r="C3263"/>
      <c r="D3263"/>
      <c r="E3263"/>
      <c r="F3263"/>
      <c r="G3263"/>
      <c r="H3263"/>
      <c r="I3263"/>
      <c r="J3263"/>
      <c r="K3263"/>
      <c r="L3263"/>
    </row>
    <row r="3264" spans="2:12" ht="15" customHeight="1">
      <c r="B3264" s="1615"/>
      <c r="C3264"/>
      <c r="D3264"/>
      <c r="E3264"/>
      <c r="F3264"/>
      <c r="G3264"/>
      <c r="H3264"/>
      <c r="I3264"/>
      <c r="J3264"/>
      <c r="K3264"/>
      <c r="L3264"/>
    </row>
    <row r="3265" spans="2:12" ht="15" customHeight="1">
      <c r="B3265" s="1615"/>
      <c r="C3265"/>
      <c r="D3265"/>
      <c r="E3265"/>
      <c r="F3265"/>
      <c r="G3265"/>
      <c r="H3265"/>
      <c r="I3265"/>
      <c r="J3265"/>
      <c r="K3265"/>
      <c r="L3265"/>
    </row>
    <row r="3266" spans="2:12" ht="15" customHeight="1">
      <c r="B3266" s="1615"/>
      <c r="C3266"/>
      <c r="D3266"/>
      <c r="E3266"/>
      <c r="F3266"/>
      <c r="G3266"/>
      <c r="H3266"/>
      <c r="I3266"/>
      <c r="J3266"/>
      <c r="K3266"/>
      <c r="L3266"/>
    </row>
    <row r="3267" spans="2:12" ht="15" customHeight="1">
      <c r="B3267" s="1615"/>
      <c r="C3267"/>
      <c r="D3267"/>
      <c r="E3267"/>
      <c r="F3267"/>
      <c r="G3267"/>
      <c r="H3267"/>
      <c r="I3267"/>
      <c r="J3267"/>
      <c r="K3267"/>
      <c r="L3267"/>
    </row>
    <row r="3268" spans="2:12" ht="15" customHeight="1">
      <c r="B3268" s="1615"/>
      <c r="C3268"/>
      <c r="D3268"/>
      <c r="E3268"/>
      <c r="F3268"/>
      <c r="G3268"/>
      <c r="H3268"/>
      <c r="I3268"/>
      <c r="J3268"/>
      <c r="K3268"/>
      <c r="L3268"/>
    </row>
    <row r="3269" spans="2:12" ht="15" customHeight="1">
      <c r="B3269" s="1615"/>
      <c r="C3269"/>
      <c r="D3269"/>
      <c r="E3269"/>
      <c r="F3269"/>
      <c r="G3269"/>
      <c r="H3269"/>
      <c r="I3269"/>
      <c r="J3269"/>
      <c r="K3269"/>
      <c r="L3269"/>
    </row>
    <row r="3270" spans="2:12" ht="15" customHeight="1">
      <c r="B3270" s="1615"/>
      <c r="C3270"/>
      <c r="D3270"/>
      <c r="E3270"/>
      <c r="F3270"/>
      <c r="G3270"/>
      <c r="H3270"/>
      <c r="I3270"/>
      <c r="J3270"/>
      <c r="K3270"/>
      <c r="L3270"/>
    </row>
    <row r="3271" spans="2:12" ht="15" customHeight="1">
      <c r="B3271" s="1615"/>
      <c r="C3271"/>
      <c r="D3271"/>
      <c r="E3271"/>
      <c r="F3271"/>
      <c r="G3271"/>
      <c r="H3271"/>
      <c r="I3271"/>
      <c r="J3271"/>
      <c r="K3271"/>
      <c r="L3271"/>
    </row>
    <row r="3272" spans="2:12" ht="15" customHeight="1">
      <c r="B3272" s="1615"/>
      <c r="C3272"/>
      <c r="D3272"/>
      <c r="E3272"/>
      <c r="F3272"/>
      <c r="G3272"/>
      <c r="H3272"/>
      <c r="I3272"/>
      <c r="J3272"/>
      <c r="K3272"/>
      <c r="L3272"/>
    </row>
    <row r="3273" spans="2:12" ht="15" customHeight="1">
      <c r="B3273" s="1615"/>
      <c r="C3273"/>
      <c r="D3273"/>
      <c r="E3273"/>
      <c r="F3273"/>
      <c r="G3273"/>
      <c r="H3273"/>
      <c r="I3273"/>
      <c r="J3273"/>
      <c r="K3273"/>
      <c r="L3273"/>
    </row>
    <row r="3274" spans="2:12" ht="15" customHeight="1">
      <c r="B3274" s="1615"/>
      <c r="C3274"/>
      <c r="D3274"/>
      <c r="E3274"/>
      <c r="F3274"/>
      <c r="G3274"/>
      <c r="H3274"/>
      <c r="I3274"/>
      <c r="J3274"/>
      <c r="K3274"/>
      <c r="L3274"/>
    </row>
    <row r="3275" spans="2:12" ht="15" customHeight="1">
      <c r="B3275" s="1615"/>
      <c r="C3275"/>
      <c r="D3275"/>
      <c r="E3275"/>
      <c r="F3275"/>
      <c r="G3275"/>
      <c r="H3275"/>
      <c r="I3275"/>
      <c r="J3275"/>
      <c r="K3275"/>
      <c r="L3275"/>
    </row>
    <row r="3276" spans="2:12" ht="15" customHeight="1">
      <c r="B3276" s="1615"/>
      <c r="C3276"/>
      <c r="D3276"/>
      <c r="E3276"/>
      <c r="F3276"/>
      <c r="G3276"/>
      <c r="H3276"/>
      <c r="I3276"/>
      <c r="J3276"/>
      <c r="K3276"/>
      <c r="L3276"/>
    </row>
    <row r="3277" spans="2:12" ht="15" customHeight="1">
      <c r="B3277" s="1615"/>
      <c r="C3277"/>
      <c r="D3277"/>
      <c r="E3277"/>
      <c r="F3277"/>
      <c r="G3277"/>
      <c r="H3277"/>
      <c r="I3277"/>
      <c r="J3277"/>
      <c r="K3277"/>
      <c r="L3277"/>
    </row>
    <row r="3278" spans="2:12" ht="15" customHeight="1">
      <c r="B3278" s="1615"/>
      <c r="C3278"/>
      <c r="D3278"/>
      <c r="E3278"/>
      <c r="F3278"/>
      <c r="G3278"/>
      <c r="H3278"/>
      <c r="I3278"/>
      <c r="J3278"/>
      <c r="K3278"/>
      <c r="L3278"/>
    </row>
    <row r="3279" spans="2:12" ht="15" customHeight="1">
      <c r="B3279" s="1615"/>
      <c r="C3279"/>
      <c r="D3279"/>
      <c r="E3279"/>
      <c r="F3279"/>
      <c r="G3279"/>
      <c r="H3279"/>
      <c r="I3279"/>
      <c r="J3279"/>
      <c r="K3279"/>
      <c r="L3279"/>
    </row>
    <row r="3280" spans="2:12" ht="15" customHeight="1">
      <c r="B3280" s="1615"/>
      <c r="C3280"/>
      <c r="D3280"/>
      <c r="E3280"/>
      <c r="F3280"/>
      <c r="G3280"/>
      <c r="H3280"/>
      <c r="I3280"/>
      <c r="J3280"/>
      <c r="K3280"/>
      <c r="L3280"/>
    </row>
    <row r="3281" spans="2:12" ht="15" customHeight="1">
      <c r="B3281" s="1615"/>
      <c r="C3281"/>
      <c r="D3281"/>
      <c r="E3281"/>
      <c r="F3281"/>
      <c r="G3281"/>
      <c r="H3281"/>
      <c r="I3281"/>
      <c r="J3281"/>
      <c r="K3281"/>
      <c r="L3281"/>
    </row>
    <row r="3282" spans="2:12" ht="15" customHeight="1">
      <c r="B3282" s="1615"/>
      <c r="C3282"/>
      <c r="D3282"/>
      <c r="E3282"/>
      <c r="F3282"/>
      <c r="G3282"/>
      <c r="H3282"/>
      <c r="I3282"/>
      <c r="J3282"/>
      <c r="K3282"/>
      <c r="L3282"/>
    </row>
    <row r="3283" spans="2:12" ht="15" customHeight="1">
      <c r="B3283" s="1615"/>
      <c r="C3283"/>
      <c r="D3283"/>
      <c r="E3283"/>
      <c r="F3283"/>
      <c r="G3283"/>
      <c r="H3283"/>
      <c r="I3283"/>
      <c r="J3283"/>
      <c r="K3283"/>
      <c r="L3283"/>
    </row>
    <row r="3284" spans="2:12" ht="15" customHeight="1">
      <c r="B3284" s="1615"/>
      <c r="C3284"/>
      <c r="D3284"/>
      <c r="E3284"/>
      <c r="F3284"/>
      <c r="G3284"/>
      <c r="H3284"/>
      <c r="I3284"/>
      <c r="J3284"/>
      <c r="K3284"/>
      <c r="L3284"/>
    </row>
    <row r="3285" spans="2:12" ht="15" customHeight="1">
      <c r="B3285" s="1615"/>
      <c r="C3285"/>
      <c r="D3285"/>
      <c r="E3285"/>
      <c r="F3285"/>
      <c r="G3285"/>
      <c r="H3285"/>
      <c r="I3285"/>
      <c r="J3285"/>
      <c r="K3285"/>
      <c r="L3285"/>
    </row>
    <row r="3286" spans="2:12" ht="15" customHeight="1">
      <c r="B3286" s="1615"/>
      <c r="C3286"/>
      <c r="D3286"/>
      <c r="E3286"/>
      <c r="F3286"/>
      <c r="G3286"/>
      <c r="H3286"/>
      <c r="I3286"/>
      <c r="J3286"/>
      <c r="K3286"/>
      <c r="L3286"/>
    </row>
    <row r="3287" spans="2:12" ht="15" customHeight="1">
      <c r="B3287" s="1615"/>
      <c r="C3287"/>
      <c r="D3287"/>
      <c r="E3287"/>
      <c r="F3287"/>
      <c r="G3287"/>
      <c r="H3287"/>
      <c r="I3287"/>
      <c r="J3287"/>
      <c r="K3287"/>
      <c r="L3287"/>
    </row>
    <row r="3288" spans="2:12" ht="15" customHeight="1">
      <c r="B3288" s="1615"/>
      <c r="C3288"/>
      <c r="D3288"/>
      <c r="E3288"/>
      <c r="F3288"/>
      <c r="G3288"/>
      <c r="H3288"/>
      <c r="I3288"/>
      <c r="J3288"/>
      <c r="K3288"/>
      <c r="L3288"/>
    </row>
    <row r="3289" spans="2:12" ht="15" customHeight="1">
      <c r="B3289" s="1615"/>
      <c r="C3289"/>
      <c r="D3289"/>
      <c r="E3289"/>
      <c r="F3289"/>
      <c r="G3289"/>
      <c r="H3289"/>
      <c r="I3289"/>
      <c r="J3289"/>
      <c r="K3289"/>
      <c r="L3289"/>
    </row>
    <row r="3290" spans="2:12" ht="15" customHeight="1">
      <c r="B3290" s="1615"/>
      <c r="C3290"/>
      <c r="D3290"/>
      <c r="E3290"/>
      <c r="F3290"/>
      <c r="G3290"/>
      <c r="H3290"/>
      <c r="I3290"/>
      <c r="J3290"/>
      <c r="K3290"/>
      <c r="L3290"/>
    </row>
    <row r="3291" spans="2:12" ht="15" customHeight="1">
      <c r="B3291" s="1615"/>
      <c r="C3291"/>
      <c r="D3291"/>
      <c r="E3291"/>
      <c r="F3291"/>
      <c r="G3291"/>
      <c r="H3291"/>
      <c r="I3291"/>
      <c r="J3291"/>
      <c r="K3291"/>
      <c r="L3291"/>
    </row>
    <row r="3292" spans="2:12" ht="15" customHeight="1">
      <c r="B3292" s="1615"/>
      <c r="C3292"/>
      <c r="D3292"/>
      <c r="E3292"/>
      <c r="F3292"/>
      <c r="G3292"/>
      <c r="H3292"/>
      <c r="I3292"/>
      <c r="J3292"/>
      <c r="K3292"/>
      <c r="L3292"/>
    </row>
    <row r="3293" spans="2:12" ht="15" customHeight="1">
      <c r="B3293" s="1615"/>
      <c r="C3293"/>
      <c r="D3293"/>
      <c r="E3293"/>
      <c r="F3293"/>
      <c r="G3293"/>
      <c r="H3293"/>
      <c r="I3293"/>
      <c r="J3293"/>
      <c r="K3293"/>
      <c r="L3293"/>
    </row>
    <row r="3294" spans="2:12" ht="15" customHeight="1">
      <c r="B3294" s="1615"/>
      <c r="C3294"/>
      <c r="D3294"/>
      <c r="E3294"/>
      <c r="F3294"/>
      <c r="G3294"/>
      <c r="H3294"/>
      <c r="I3294"/>
      <c r="J3294"/>
      <c r="K3294"/>
      <c r="L3294"/>
    </row>
    <row r="3295" spans="2:12" ht="15" customHeight="1">
      <c r="B3295" s="1615"/>
      <c r="C3295"/>
      <c r="D3295"/>
      <c r="E3295"/>
      <c r="F3295"/>
      <c r="G3295"/>
      <c r="H3295"/>
      <c r="I3295"/>
      <c r="J3295"/>
      <c r="K3295"/>
      <c r="L3295"/>
    </row>
    <row r="3296" spans="2:12" ht="15" customHeight="1">
      <c r="B3296" s="1615"/>
      <c r="C3296"/>
      <c r="D3296"/>
      <c r="E3296"/>
      <c r="F3296"/>
      <c r="G3296"/>
      <c r="H3296"/>
      <c r="I3296"/>
      <c r="J3296"/>
      <c r="K3296"/>
      <c r="L3296"/>
    </row>
    <row r="3297" spans="2:12" ht="15" customHeight="1">
      <c r="B3297" s="1615"/>
      <c r="C3297"/>
      <c r="D3297"/>
      <c r="E3297"/>
      <c r="F3297"/>
      <c r="G3297"/>
      <c r="H3297"/>
      <c r="I3297"/>
      <c r="J3297"/>
      <c r="K3297"/>
      <c r="L3297"/>
    </row>
    <row r="3298" spans="2:12" ht="15" customHeight="1">
      <c r="B3298" s="1615"/>
      <c r="C3298"/>
      <c r="D3298"/>
      <c r="E3298"/>
      <c r="F3298"/>
      <c r="G3298"/>
      <c r="H3298"/>
      <c r="I3298"/>
      <c r="J3298"/>
      <c r="K3298"/>
      <c r="L3298"/>
    </row>
    <row r="3299" spans="2:12" ht="15" customHeight="1">
      <c r="B3299" s="1615"/>
      <c r="C3299"/>
      <c r="D3299"/>
      <c r="E3299"/>
      <c r="F3299"/>
      <c r="G3299"/>
      <c r="H3299"/>
      <c r="I3299"/>
      <c r="J3299"/>
      <c r="K3299"/>
      <c r="L3299"/>
    </row>
    <row r="3300" spans="2:12" ht="15" customHeight="1">
      <c r="B3300" s="1615"/>
      <c r="C3300"/>
      <c r="D3300"/>
      <c r="E3300"/>
      <c r="F3300"/>
      <c r="G3300"/>
      <c r="H3300"/>
      <c r="I3300"/>
      <c r="J3300"/>
      <c r="K3300"/>
      <c r="L3300"/>
    </row>
    <row r="3301" spans="2:12" ht="15" customHeight="1">
      <c r="B3301" s="1615"/>
      <c r="C3301"/>
      <c r="D3301"/>
      <c r="E3301"/>
      <c r="F3301"/>
      <c r="G3301"/>
      <c r="H3301"/>
      <c r="I3301"/>
      <c r="J3301"/>
      <c r="K3301"/>
      <c r="L3301"/>
    </row>
    <row r="3302" spans="2:12" ht="15" customHeight="1">
      <c r="B3302" s="1615"/>
      <c r="C3302"/>
      <c r="D3302"/>
      <c r="E3302"/>
      <c r="F3302"/>
      <c r="G3302"/>
      <c r="H3302"/>
      <c r="I3302"/>
      <c r="J3302"/>
      <c r="K3302"/>
      <c r="L3302"/>
    </row>
    <row r="3303" spans="2:12" ht="15" customHeight="1">
      <c r="B3303" s="1615"/>
      <c r="C3303"/>
      <c r="D3303"/>
      <c r="E3303"/>
      <c r="F3303"/>
      <c r="G3303"/>
      <c r="H3303"/>
      <c r="I3303"/>
      <c r="J3303"/>
      <c r="K3303"/>
      <c r="L3303"/>
    </row>
    <row r="3304" spans="2:12" ht="15" customHeight="1">
      <c r="B3304" s="1615"/>
      <c r="C3304"/>
      <c r="D3304"/>
      <c r="E3304"/>
      <c r="F3304"/>
      <c r="G3304"/>
      <c r="H3304"/>
      <c r="I3304"/>
      <c r="J3304"/>
      <c r="K3304"/>
      <c r="L3304"/>
    </row>
    <row r="3305" spans="2:12" ht="15" customHeight="1">
      <c r="B3305" s="1615"/>
      <c r="C3305"/>
      <c r="D3305"/>
      <c r="E3305"/>
      <c r="F3305"/>
      <c r="G3305"/>
      <c r="H3305"/>
      <c r="I3305"/>
      <c r="J3305"/>
      <c r="K3305"/>
      <c r="L3305"/>
    </row>
    <row r="3306" spans="2:12" ht="15" customHeight="1">
      <c r="B3306" s="1615"/>
      <c r="C3306"/>
      <c r="D3306"/>
      <c r="E3306"/>
      <c r="F3306"/>
      <c r="G3306"/>
      <c r="H3306"/>
      <c r="I3306"/>
      <c r="J3306"/>
      <c r="K3306"/>
      <c r="L3306"/>
    </row>
    <row r="3307" spans="2:12" ht="15" customHeight="1">
      <c r="B3307" s="1615"/>
      <c r="C3307"/>
      <c r="D3307"/>
      <c r="E3307"/>
      <c r="F3307"/>
      <c r="G3307"/>
      <c r="H3307"/>
      <c r="I3307"/>
      <c r="J3307"/>
      <c r="K3307"/>
      <c r="L3307"/>
    </row>
    <row r="3308" spans="2:12" ht="15" customHeight="1">
      <c r="B3308" s="1615"/>
      <c r="C3308"/>
      <c r="D3308"/>
      <c r="E3308"/>
      <c r="F3308"/>
      <c r="G3308"/>
      <c r="H3308"/>
      <c r="I3308"/>
      <c r="J3308"/>
      <c r="K3308"/>
      <c r="L3308"/>
    </row>
    <row r="3309" spans="2:12" ht="15" customHeight="1">
      <c r="B3309" s="1615"/>
      <c r="C3309"/>
      <c r="D3309"/>
      <c r="E3309"/>
      <c r="F3309"/>
      <c r="G3309"/>
      <c r="H3309"/>
      <c r="I3309"/>
      <c r="J3309"/>
      <c r="K3309"/>
      <c r="L3309"/>
    </row>
    <row r="3310" spans="2:12" ht="15" customHeight="1">
      <c r="B3310" s="1615"/>
      <c r="C3310"/>
      <c r="D3310"/>
      <c r="E3310"/>
      <c r="F3310"/>
      <c r="G3310"/>
      <c r="H3310"/>
      <c r="I3310"/>
      <c r="J3310"/>
      <c r="K3310"/>
      <c r="L3310"/>
    </row>
    <row r="3311" spans="2:12" ht="15" customHeight="1">
      <c r="B3311" s="1615"/>
      <c r="C3311"/>
      <c r="D3311"/>
      <c r="E3311"/>
      <c r="F3311"/>
      <c r="G3311"/>
      <c r="H3311"/>
      <c r="I3311"/>
      <c r="J3311"/>
      <c r="K3311"/>
      <c r="L3311"/>
    </row>
    <row r="3312" spans="2:12" ht="15" customHeight="1">
      <c r="B3312" s="1615"/>
      <c r="C3312"/>
      <c r="D3312"/>
      <c r="E3312"/>
      <c r="F3312"/>
      <c r="G3312"/>
      <c r="H3312"/>
      <c r="I3312"/>
      <c r="J3312"/>
      <c r="K3312"/>
      <c r="L3312"/>
    </row>
    <row r="3313" spans="2:12" ht="15" customHeight="1">
      <c r="B3313" s="1615"/>
      <c r="C3313"/>
      <c r="D3313"/>
      <c r="E3313"/>
      <c r="F3313"/>
      <c r="G3313"/>
      <c r="H3313"/>
      <c r="I3313"/>
      <c r="J3313"/>
      <c r="K3313"/>
      <c r="L3313"/>
    </row>
    <row r="3314" spans="2:12" ht="15" customHeight="1">
      <c r="B3314" s="1615"/>
      <c r="C3314"/>
      <c r="D3314"/>
      <c r="E3314"/>
      <c r="F3314"/>
      <c r="G3314"/>
      <c r="H3314"/>
      <c r="I3314"/>
      <c r="J3314"/>
      <c r="K3314"/>
      <c r="L3314"/>
    </row>
    <row r="3315" spans="2:12" ht="15" customHeight="1">
      <c r="B3315" s="1615"/>
      <c r="C3315"/>
      <c r="D3315"/>
      <c r="E3315"/>
      <c r="F3315"/>
      <c r="G3315"/>
      <c r="H3315"/>
      <c r="I3315"/>
      <c r="J3315"/>
      <c r="K3315"/>
      <c r="L3315"/>
    </row>
    <row r="3316" spans="2:12" ht="15" customHeight="1">
      <c r="B3316" s="1615"/>
      <c r="C3316"/>
      <c r="D3316"/>
      <c r="E3316"/>
      <c r="F3316"/>
      <c r="G3316"/>
      <c r="H3316"/>
      <c r="I3316"/>
      <c r="J3316"/>
      <c r="K3316"/>
      <c r="L3316"/>
    </row>
    <row r="3317" spans="2:12" ht="15" customHeight="1">
      <c r="B3317" s="1615"/>
      <c r="C3317"/>
      <c r="D3317"/>
      <c r="E3317"/>
      <c r="F3317"/>
      <c r="G3317"/>
      <c r="H3317"/>
      <c r="I3317"/>
      <c r="J3317"/>
      <c r="K3317"/>
      <c r="L3317"/>
    </row>
    <row r="3318" spans="2:12" ht="15" customHeight="1">
      <c r="B3318" s="1615"/>
      <c r="C3318"/>
      <c r="D3318"/>
      <c r="E3318"/>
      <c r="F3318"/>
      <c r="G3318"/>
      <c r="H3318"/>
      <c r="I3318"/>
      <c r="J3318"/>
      <c r="K3318"/>
      <c r="L3318"/>
    </row>
    <row r="3319" spans="2:12" ht="15" customHeight="1">
      <c r="B3319" s="1615"/>
      <c r="C3319"/>
      <c r="D3319"/>
      <c r="E3319"/>
      <c r="F3319"/>
      <c r="G3319"/>
      <c r="H3319"/>
      <c r="I3319"/>
      <c r="J3319"/>
      <c r="K3319"/>
      <c r="L3319"/>
    </row>
    <row r="3320" spans="2:12" ht="15" customHeight="1">
      <c r="B3320" s="1615"/>
      <c r="C3320"/>
      <c r="D3320"/>
      <c r="E3320"/>
      <c r="F3320"/>
      <c r="G3320"/>
      <c r="H3320"/>
      <c r="I3320"/>
      <c r="J3320"/>
      <c r="K3320"/>
      <c r="L3320"/>
    </row>
    <row r="3321" spans="2:12" ht="15" customHeight="1">
      <c r="B3321" s="1615"/>
      <c r="C3321"/>
      <c r="D3321"/>
      <c r="E3321"/>
      <c r="F3321"/>
      <c r="G3321"/>
      <c r="H3321"/>
      <c r="I3321"/>
      <c r="J3321"/>
      <c r="K3321"/>
      <c r="L3321"/>
    </row>
    <row r="3322" spans="2:12" ht="15" customHeight="1">
      <c r="B3322" s="1615"/>
      <c r="C3322"/>
      <c r="D3322"/>
      <c r="E3322"/>
      <c r="F3322"/>
      <c r="G3322"/>
      <c r="H3322"/>
      <c r="I3322"/>
      <c r="J3322"/>
      <c r="K3322"/>
      <c r="L3322"/>
    </row>
    <row r="3323" spans="2:12" ht="15" customHeight="1">
      <c r="B3323" s="1615"/>
      <c r="C3323"/>
      <c r="D3323"/>
      <c r="E3323"/>
      <c r="F3323"/>
      <c r="G3323"/>
      <c r="H3323"/>
      <c r="I3323"/>
      <c r="J3323"/>
      <c r="K3323"/>
      <c r="L3323"/>
    </row>
    <row r="3324" spans="2:12" ht="15" customHeight="1">
      <c r="B3324" s="1615"/>
      <c r="C3324"/>
      <c r="D3324"/>
      <c r="E3324"/>
      <c r="F3324"/>
      <c r="G3324"/>
      <c r="H3324"/>
      <c r="I3324"/>
      <c r="J3324"/>
      <c r="K3324"/>
      <c r="L3324"/>
    </row>
    <row r="3325" spans="2:12" ht="15" customHeight="1">
      <c r="B3325" s="1615"/>
      <c r="C3325"/>
      <c r="D3325"/>
      <c r="E3325"/>
      <c r="F3325"/>
      <c r="G3325"/>
      <c r="H3325"/>
      <c r="I3325"/>
      <c r="J3325"/>
      <c r="K3325"/>
      <c r="L3325"/>
    </row>
    <row r="3326" spans="2:12" ht="15" customHeight="1">
      <c r="B3326" s="1615"/>
      <c r="C3326"/>
      <c r="D3326"/>
      <c r="E3326"/>
      <c r="F3326"/>
      <c r="G3326"/>
      <c r="H3326"/>
      <c r="I3326"/>
      <c r="J3326"/>
      <c r="K3326"/>
      <c r="L3326"/>
    </row>
    <row r="3327" spans="2:12" ht="15" customHeight="1">
      <c r="B3327" s="1615"/>
      <c r="C3327"/>
      <c r="D3327"/>
      <c r="E3327"/>
      <c r="F3327"/>
      <c r="G3327"/>
      <c r="H3327"/>
      <c r="I3327"/>
      <c r="J3327"/>
      <c r="K3327"/>
      <c r="L3327"/>
    </row>
    <row r="3328" spans="2:12" ht="15" customHeight="1">
      <c r="B3328" s="1615"/>
      <c r="C3328"/>
      <c r="D3328"/>
      <c r="E3328"/>
      <c r="F3328"/>
      <c r="G3328"/>
      <c r="H3328"/>
      <c r="I3328"/>
      <c r="J3328"/>
      <c r="K3328"/>
      <c r="L3328"/>
    </row>
    <row r="3329" spans="2:12" ht="15" customHeight="1">
      <c r="B3329" s="1615"/>
      <c r="C3329"/>
      <c r="D3329"/>
      <c r="E3329"/>
      <c r="F3329"/>
      <c r="G3329"/>
      <c r="H3329"/>
      <c r="I3329"/>
      <c r="J3329"/>
      <c r="K3329"/>
      <c r="L3329"/>
    </row>
    <row r="3330" spans="2:12" ht="15" customHeight="1">
      <c r="B3330" s="1615"/>
      <c r="C3330"/>
      <c r="D3330"/>
      <c r="E3330"/>
      <c r="F3330"/>
      <c r="G3330"/>
      <c r="H3330"/>
      <c r="I3330"/>
      <c r="J3330"/>
      <c r="K3330"/>
      <c r="L3330"/>
    </row>
    <row r="3331" spans="2:12" ht="15" customHeight="1">
      <c r="B3331" s="1615"/>
      <c r="C3331"/>
      <c r="D3331"/>
      <c r="E3331"/>
      <c r="F3331"/>
      <c r="G3331"/>
      <c r="H3331"/>
      <c r="I3331"/>
      <c r="J3331"/>
      <c r="K3331"/>
      <c r="L3331"/>
    </row>
    <row r="3332" spans="2:12" ht="15" customHeight="1">
      <c r="B3332" s="1615"/>
      <c r="C3332"/>
      <c r="D3332"/>
      <c r="E3332"/>
      <c r="F3332"/>
      <c r="G3332"/>
      <c r="H3332"/>
      <c r="I3332"/>
      <c r="J3332"/>
      <c r="K3332"/>
      <c r="L3332"/>
    </row>
    <row r="3333" spans="2:12" ht="15" customHeight="1">
      <c r="B3333" s="1615"/>
      <c r="C3333"/>
      <c r="D3333"/>
      <c r="E3333"/>
      <c r="F3333"/>
      <c r="G3333"/>
      <c r="H3333"/>
      <c r="I3333"/>
      <c r="J3333"/>
      <c r="K3333"/>
      <c r="L3333"/>
    </row>
    <row r="3334" spans="2:12" ht="15" customHeight="1">
      <c r="B3334" s="1615"/>
      <c r="C3334"/>
      <c r="D3334"/>
      <c r="E3334"/>
      <c r="F3334"/>
      <c r="G3334"/>
      <c r="H3334"/>
      <c r="I3334"/>
      <c r="J3334"/>
      <c r="K3334"/>
      <c r="L3334"/>
    </row>
    <row r="3335" spans="2:12" ht="15" customHeight="1">
      <c r="B3335" s="1615"/>
      <c r="C3335"/>
      <c r="D3335"/>
      <c r="E3335"/>
      <c r="F3335"/>
      <c r="G3335"/>
      <c r="H3335"/>
      <c r="I3335"/>
      <c r="J3335"/>
      <c r="K3335"/>
      <c r="L3335"/>
    </row>
    <row r="3336" spans="2:12" ht="15" customHeight="1">
      <c r="B3336" s="1615"/>
      <c r="C3336"/>
      <c r="D3336"/>
      <c r="E3336"/>
      <c r="F3336"/>
      <c r="G3336"/>
      <c r="H3336"/>
      <c r="I3336"/>
      <c r="J3336"/>
      <c r="K3336"/>
      <c r="L3336"/>
    </row>
    <row r="3337" spans="2:12" ht="15" customHeight="1">
      <c r="B3337" s="1615"/>
      <c r="C3337"/>
      <c r="D3337"/>
      <c r="E3337"/>
      <c r="F3337"/>
      <c r="G3337"/>
      <c r="H3337"/>
      <c r="I3337"/>
      <c r="J3337"/>
      <c r="K3337"/>
      <c r="L3337"/>
    </row>
    <row r="3338" spans="2:12" ht="15" customHeight="1">
      <c r="B3338" s="1615"/>
      <c r="C3338"/>
      <c r="D3338"/>
      <c r="E3338"/>
      <c r="F3338"/>
      <c r="G3338"/>
      <c r="H3338"/>
      <c r="I3338"/>
      <c r="J3338"/>
      <c r="K3338"/>
      <c r="L3338"/>
    </row>
    <row r="3339" spans="2:12" ht="15" customHeight="1">
      <c r="B3339" s="1615"/>
      <c r="C3339"/>
      <c r="D3339"/>
      <c r="E3339"/>
      <c r="F3339"/>
      <c r="G3339"/>
      <c r="H3339"/>
      <c r="I3339"/>
      <c r="J3339"/>
      <c r="K3339"/>
      <c r="L3339"/>
    </row>
    <row r="3340" spans="2:12" ht="15" customHeight="1">
      <c r="B3340" s="1615"/>
      <c r="C3340"/>
      <c r="D3340"/>
      <c r="E3340"/>
      <c r="F3340"/>
      <c r="G3340"/>
      <c r="H3340"/>
      <c r="I3340"/>
      <c r="J3340"/>
      <c r="K3340"/>
      <c r="L3340"/>
    </row>
    <row r="3341" spans="2:12" ht="15" customHeight="1">
      <c r="B3341" s="1615"/>
      <c r="C3341"/>
      <c r="D3341"/>
      <c r="E3341"/>
      <c r="F3341"/>
      <c r="G3341"/>
      <c r="H3341"/>
      <c r="I3341"/>
      <c r="J3341"/>
      <c r="K3341"/>
      <c r="L3341"/>
    </row>
    <row r="3342" spans="2:12" ht="15" customHeight="1">
      <c r="B3342" s="1615"/>
      <c r="C3342"/>
      <c r="D3342"/>
      <c r="E3342"/>
      <c r="F3342"/>
      <c r="G3342"/>
      <c r="H3342"/>
      <c r="I3342"/>
      <c r="J3342"/>
      <c r="K3342"/>
      <c r="L3342"/>
    </row>
    <row r="3343" spans="2:12" ht="15" customHeight="1">
      <c r="B3343" s="1615"/>
      <c r="C3343"/>
      <c r="D3343"/>
      <c r="E3343"/>
      <c r="F3343"/>
      <c r="G3343"/>
      <c r="H3343"/>
      <c r="I3343"/>
      <c r="J3343"/>
      <c r="K3343"/>
      <c r="L3343"/>
    </row>
    <row r="3344" spans="2:12" ht="15" customHeight="1">
      <c r="B3344" s="1615"/>
      <c r="C3344"/>
      <c r="D3344"/>
      <c r="E3344"/>
      <c r="F3344"/>
      <c r="G3344"/>
      <c r="H3344"/>
      <c r="I3344"/>
      <c r="J3344"/>
      <c r="K3344"/>
      <c r="L3344"/>
    </row>
    <row r="3345" spans="2:12" ht="15" customHeight="1">
      <c r="B3345" s="1615"/>
      <c r="C3345"/>
      <c r="D3345"/>
      <c r="E3345"/>
      <c r="F3345"/>
      <c r="G3345"/>
      <c r="H3345"/>
      <c r="I3345"/>
      <c r="J3345"/>
      <c r="K3345"/>
      <c r="L3345"/>
    </row>
    <row r="3346" spans="2:12" ht="15" customHeight="1">
      <c r="B3346" s="1615"/>
      <c r="C3346"/>
      <c r="D3346"/>
      <c r="E3346"/>
      <c r="F3346"/>
      <c r="G3346"/>
      <c r="H3346"/>
      <c r="I3346"/>
      <c r="J3346"/>
      <c r="K3346"/>
      <c r="L3346"/>
    </row>
    <row r="3347" spans="2:12" ht="15" customHeight="1">
      <c r="B3347" s="1615"/>
      <c r="C3347"/>
      <c r="D3347"/>
      <c r="E3347"/>
      <c r="F3347"/>
      <c r="G3347"/>
      <c r="H3347"/>
      <c r="I3347"/>
      <c r="J3347"/>
      <c r="K3347"/>
      <c r="L3347"/>
    </row>
    <row r="3348" spans="2:12" ht="15" customHeight="1">
      <c r="B3348" s="1615"/>
      <c r="C3348"/>
      <c r="D3348"/>
      <c r="E3348"/>
      <c r="F3348"/>
      <c r="G3348"/>
      <c r="H3348"/>
      <c r="I3348"/>
      <c r="J3348"/>
      <c r="K3348"/>
      <c r="L3348"/>
    </row>
    <row r="3349" spans="2:12" ht="15" customHeight="1">
      <c r="B3349" s="1615"/>
      <c r="C3349"/>
      <c r="D3349"/>
      <c r="E3349"/>
      <c r="F3349"/>
      <c r="G3349"/>
      <c r="H3349"/>
      <c r="I3349"/>
      <c r="J3349"/>
      <c r="K3349"/>
      <c r="L3349"/>
    </row>
    <row r="3350" spans="2:12" ht="15" customHeight="1">
      <c r="B3350" s="1615"/>
      <c r="C3350"/>
      <c r="D3350"/>
      <c r="E3350"/>
      <c r="F3350"/>
      <c r="G3350"/>
      <c r="H3350"/>
      <c r="I3350"/>
      <c r="J3350"/>
      <c r="K3350"/>
      <c r="L3350"/>
    </row>
    <row r="3351" spans="2:12" ht="15" customHeight="1">
      <c r="B3351" s="1615"/>
      <c r="C3351"/>
      <c r="D3351"/>
      <c r="E3351"/>
      <c r="F3351"/>
      <c r="G3351"/>
      <c r="H3351"/>
      <c r="I3351"/>
      <c r="J3351"/>
      <c r="K3351"/>
      <c r="L3351"/>
    </row>
    <row r="3352" spans="2:12" ht="15" customHeight="1">
      <c r="B3352" s="1615"/>
      <c r="C3352"/>
      <c r="D3352"/>
      <c r="E3352"/>
      <c r="F3352"/>
      <c r="G3352"/>
      <c r="H3352"/>
      <c r="I3352"/>
      <c r="J3352"/>
      <c r="K3352"/>
      <c r="L3352"/>
    </row>
    <row r="3353" spans="2:12" ht="15" customHeight="1">
      <c r="B3353" s="1615"/>
      <c r="C3353"/>
      <c r="D3353"/>
      <c r="E3353"/>
      <c r="F3353"/>
      <c r="G3353"/>
      <c r="H3353"/>
      <c r="I3353"/>
      <c r="J3353"/>
      <c r="K3353"/>
      <c r="L3353"/>
    </row>
    <row r="3354" spans="2:12" ht="15" customHeight="1">
      <c r="B3354" s="1615"/>
      <c r="C3354"/>
      <c r="D3354"/>
      <c r="E3354"/>
      <c r="F3354"/>
      <c r="G3354"/>
      <c r="H3354"/>
      <c r="I3354"/>
      <c r="J3354"/>
      <c r="K3354"/>
      <c r="L3354"/>
    </row>
    <row r="3355" spans="2:12" ht="15" customHeight="1">
      <c r="B3355" s="1615"/>
      <c r="C3355"/>
      <c r="D3355"/>
      <c r="E3355"/>
      <c r="F3355"/>
      <c r="G3355"/>
      <c r="H3355"/>
      <c r="I3355"/>
      <c r="J3355"/>
      <c r="K3355"/>
      <c r="L3355"/>
    </row>
    <row r="3356" spans="2:12" ht="15" customHeight="1">
      <c r="B3356" s="1615"/>
      <c r="C3356"/>
      <c r="D3356"/>
      <c r="E3356"/>
      <c r="F3356"/>
      <c r="G3356"/>
      <c r="H3356"/>
      <c r="I3356"/>
      <c r="J3356"/>
      <c r="K3356"/>
      <c r="L3356"/>
    </row>
    <row r="3357" spans="2:12" ht="15" customHeight="1">
      <c r="B3357" s="1615"/>
      <c r="C3357"/>
      <c r="D3357"/>
      <c r="E3357"/>
      <c r="F3357"/>
      <c r="G3357"/>
      <c r="H3357"/>
      <c r="I3357"/>
      <c r="J3357"/>
      <c r="K3357"/>
      <c r="L3357"/>
    </row>
    <row r="3358" spans="2:12" ht="15" customHeight="1">
      <c r="B3358" s="1615"/>
      <c r="C3358"/>
      <c r="D3358"/>
      <c r="E3358"/>
      <c r="F3358"/>
      <c r="G3358"/>
      <c r="H3358"/>
      <c r="I3358"/>
      <c r="J3358"/>
      <c r="K3358"/>
      <c r="L3358"/>
    </row>
    <row r="3359" spans="2:12" ht="15" customHeight="1">
      <c r="B3359" s="1615"/>
      <c r="C3359"/>
      <c r="D3359"/>
      <c r="E3359"/>
      <c r="F3359"/>
      <c r="G3359"/>
      <c r="H3359"/>
      <c r="I3359"/>
      <c r="J3359"/>
      <c r="K3359"/>
      <c r="L3359"/>
    </row>
    <row r="3360" spans="2:12" ht="15" customHeight="1">
      <c r="B3360" s="1615"/>
      <c r="C3360"/>
      <c r="D3360"/>
      <c r="E3360"/>
      <c r="F3360"/>
      <c r="G3360"/>
      <c r="H3360"/>
      <c r="I3360"/>
      <c r="J3360"/>
      <c r="K3360"/>
      <c r="L3360"/>
    </row>
    <row r="3361" spans="2:12" ht="15" customHeight="1">
      <c r="B3361" s="1615"/>
      <c r="C3361"/>
      <c r="D3361"/>
      <c r="E3361"/>
      <c r="F3361"/>
      <c r="G3361"/>
      <c r="H3361"/>
      <c r="I3361"/>
      <c r="J3361"/>
      <c r="K3361"/>
      <c r="L3361"/>
    </row>
    <row r="3362" spans="2:12" ht="15" customHeight="1">
      <c r="B3362" s="1615"/>
      <c r="C3362"/>
      <c r="D3362"/>
      <c r="E3362"/>
      <c r="F3362"/>
      <c r="G3362"/>
      <c r="H3362"/>
      <c r="I3362"/>
      <c r="J3362"/>
      <c r="K3362"/>
      <c r="L3362"/>
    </row>
    <row r="3363" spans="2:12" ht="15" customHeight="1">
      <c r="B3363" s="1615"/>
      <c r="C3363"/>
      <c r="D3363"/>
      <c r="E3363"/>
      <c r="F3363"/>
      <c r="G3363"/>
      <c r="H3363"/>
      <c r="I3363"/>
      <c r="J3363"/>
      <c r="K3363"/>
      <c r="L3363"/>
    </row>
    <row r="3364" spans="2:12" ht="15" customHeight="1">
      <c r="B3364" s="1615"/>
      <c r="C3364"/>
      <c r="D3364"/>
      <c r="E3364"/>
      <c r="F3364"/>
      <c r="G3364"/>
      <c r="H3364"/>
      <c r="I3364"/>
      <c r="J3364"/>
      <c r="K3364"/>
      <c r="L3364"/>
    </row>
    <row r="3365" spans="2:12" ht="15" customHeight="1">
      <c r="B3365" s="1615"/>
      <c r="C3365"/>
      <c r="D3365"/>
      <c r="E3365"/>
      <c r="F3365"/>
      <c r="G3365"/>
      <c r="H3365"/>
      <c r="I3365"/>
      <c r="J3365"/>
      <c r="K3365"/>
      <c r="L3365"/>
    </row>
    <row r="3366" spans="2:12" ht="15" customHeight="1">
      <c r="B3366" s="1615"/>
      <c r="C3366"/>
      <c r="D3366"/>
      <c r="E3366"/>
      <c r="F3366"/>
      <c r="G3366"/>
      <c r="H3366"/>
      <c r="I3366"/>
      <c r="J3366"/>
      <c r="K3366"/>
      <c r="L3366"/>
    </row>
    <row r="3367" spans="2:12" ht="15" customHeight="1">
      <c r="B3367" s="1615"/>
      <c r="C3367"/>
      <c r="D3367"/>
      <c r="E3367"/>
      <c r="F3367"/>
      <c r="G3367"/>
      <c r="H3367"/>
      <c r="I3367"/>
      <c r="J3367"/>
      <c r="K3367"/>
      <c r="L3367"/>
    </row>
    <row r="3368" spans="2:12" ht="15" customHeight="1">
      <c r="B3368" s="1615"/>
      <c r="C3368"/>
      <c r="D3368"/>
      <c r="E3368"/>
      <c r="F3368"/>
      <c r="G3368"/>
      <c r="H3368"/>
      <c r="I3368"/>
      <c r="J3368"/>
      <c r="K3368"/>
      <c r="L3368"/>
    </row>
    <row r="3369" spans="2:12" ht="15" customHeight="1">
      <c r="B3369" s="1615"/>
      <c r="C3369"/>
      <c r="D3369"/>
      <c r="E3369"/>
      <c r="F3369"/>
      <c r="G3369"/>
      <c r="H3369"/>
      <c r="I3369"/>
      <c r="J3369"/>
      <c r="K3369"/>
      <c r="L3369"/>
    </row>
    <row r="3370" spans="2:12" ht="15" customHeight="1">
      <c r="B3370" s="1615"/>
      <c r="C3370"/>
      <c r="D3370"/>
      <c r="E3370"/>
      <c r="F3370"/>
      <c r="G3370"/>
      <c r="H3370"/>
      <c r="I3370"/>
      <c r="J3370"/>
      <c r="K3370"/>
      <c r="L3370"/>
    </row>
    <row r="3371" spans="2:12" ht="15" customHeight="1">
      <c r="B3371" s="1615"/>
      <c r="C3371"/>
      <c r="D3371"/>
      <c r="E3371"/>
      <c r="F3371"/>
      <c r="G3371"/>
      <c r="H3371"/>
      <c r="I3371"/>
      <c r="J3371"/>
      <c r="K3371"/>
      <c r="L3371"/>
    </row>
    <row r="3372" spans="2:12" ht="15" customHeight="1">
      <c r="B3372" s="1615"/>
      <c r="C3372"/>
      <c r="D3372"/>
      <c r="E3372"/>
      <c r="F3372"/>
      <c r="G3372"/>
      <c r="H3372"/>
      <c r="I3372"/>
      <c r="J3372"/>
      <c r="K3372"/>
      <c r="L3372"/>
    </row>
    <row r="3373" spans="2:12" ht="15" customHeight="1">
      <c r="B3373" s="1615"/>
      <c r="C3373"/>
      <c r="D3373"/>
      <c r="E3373"/>
      <c r="F3373"/>
      <c r="G3373"/>
      <c r="H3373"/>
      <c r="I3373"/>
      <c r="J3373"/>
      <c r="K3373"/>
      <c r="L3373"/>
    </row>
    <row r="3374" spans="2:12" ht="15" customHeight="1">
      <c r="B3374" s="1615"/>
      <c r="C3374"/>
      <c r="D3374"/>
      <c r="E3374"/>
      <c r="F3374"/>
      <c r="G3374"/>
      <c r="H3374"/>
      <c r="I3374"/>
      <c r="J3374"/>
      <c r="K3374"/>
      <c r="L3374"/>
    </row>
    <row r="3375" spans="2:12" ht="15" customHeight="1">
      <c r="B3375" s="1615"/>
      <c r="C3375"/>
      <c r="D3375"/>
      <c r="E3375"/>
      <c r="F3375"/>
      <c r="G3375"/>
      <c r="H3375"/>
      <c r="I3375"/>
      <c r="J3375"/>
      <c r="K3375"/>
      <c r="L3375"/>
    </row>
    <row r="3376" spans="2:12" ht="15" customHeight="1">
      <c r="B3376" s="1615"/>
      <c r="C3376"/>
      <c r="D3376"/>
      <c r="E3376"/>
      <c r="F3376"/>
      <c r="G3376"/>
      <c r="H3376"/>
      <c r="I3376"/>
      <c r="J3376"/>
      <c r="K3376"/>
      <c r="L3376"/>
    </row>
    <row r="3377" spans="2:12" ht="15" customHeight="1">
      <c r="B3377" s="1615"/>
      <c r="C3377"/>
      <c r="D3377"/>
      <c r="E3377"/>
      <c r="F3377"/>
      <c r="G3377"/>
      <c r="H3377"/>
      <c r="I3377"/>
      <c r="J3377"/>
      <c r="K3377"/>
      <c r="L3377"/>
    </row>
    <row r="3378" spans="2:12" ht="15" customHeight="1">
      <c r="B3378" s="1615"/>
      <c r="C3378"/>
      <c r="D3378"/>
      <c r="E3378"/>
      <c r="F3378"/>
      <c r="G3378"/>
      <c r="H3378"/>
      <c r="I3378"/>
      <c r="J3378"/>
      <c r="K3378"/>
      <c r="L3378"/>
    </row>
    <row r="3379" spans="2:12" ht="15" customHeight="1">
      <c r="B3379" s="1615"/>
      <c r="C3379"/>
      <c r="D3379"/>
      <c r="E3379"/>
      <c r="F3379"/>
      <c r="G3379"/>
      <c r="H3379"/>
      <c r="I3379"/>
      <c r="J3379"/>
      <c r="K3379"/>
      <c r="L3379"/>
    </row>
    <row r="3380" spans="2:12" ht="15" customHeight="1">
      <c r="B3380" s="1615"/>
      <c r="C3380"/>
      <c r="D3380"/>
      <c r="E3380"/>
      <c r="F3380"/>
      <c r="G3380"/>
      <c r="H3380"/>
      <c r="I3380"/>
      <c r="J3380"/>
      <c r="K3380"/>
      <c r="L3380"/>
    </row>
    <row r="3381" spans="2:12" ht="15" customHeight="1">
      <c r="B3381" s="1615"/>
      <c r="C3381"/>
      <c r="D3381"/>
      <c r="E3381"/>
      <c r="F3381"/>
      <c r="G3381"/>
      <c r="H3381"/>
      <c r="I3381"/>
      <c r="J3381"/>
      <c r="K3381"/>
      <c r="L3381"/>
    </row>
    <row r="3382" spans="2:12" ht="15" customHeight="1">
      <c r="B3382" s="1615"/>
      <c r="C3382"/>
      <c r="D3382"/>
      <c r="E3382"/>
      <c r="F3382"/>
      <c r="G3382"/>
      <c r="H3382"/>
      <c r="I3382"/>
      <c r="J3382"/>
      <c r="K3382"/>
      <c r="L3382"/>
    </row>
    <row r="3383" spans="2:12" ht="15" customHeight="1">
      <c r="B3383" s="1615"/>
      <c r="C3383"/>
      <c r="D3383"/>
      <c r="E3383"/>
      <c r="F3383"/>
      <c r="G3383"/>
      <c r="H3383"/>
      <c r="I3383"/>
      <c r="J3383"/>
      <c r="K3383"/>
      <c r="L3383"/>
    </row>
    <row r="3384" spans="2:12" ht="15" customHeight="1">
      <c r="B3384" s="1615"/>
      <c r="C3384"/>
      <c r="D3384"/>
      <c r="E3384"/>
      <c r="F3384"/>
      <c r="G3384"/>
      <c r="H3384"/>
      <c r="I3384"/>
      <c r="J3384"/>
      <c r="K3384"/>
      <c r="L3384"/>
    </row>
    <row r="3385" spans="2:12" ht="15" customHeight="1">
      <c r="B3385" s="1615"/>
      <c r="C3385"/>
      <c r="D3385"/>
      <c r="E3385"/>
      <c r="F3385"/>
      <c r="G3385"/>
      <c r="H3385"/>
      <c r="I3385"/>
      <c r="J3385"/>
      <c r="K3385"/>
      <c r="L3385"/>
    </row>
    <row r="3386" spans="2:12" ht="15" customHeight="1">
      <c r="B3386" s="1615"/>
      <c r="C3386"/>
      <c r="D3386"/>
      <c r="E3386"/>
      <c r="F3386"/>
      <c r="G3386"/>
      <c r="H3386"/>
      <c r="I3386"/>
      <c r="J3386"/>
      <c r="K3386"/>
      <c r="L3386"/>
    </row>
    <row r="3387" spans="2:12" ht="15" customHeight="1">
      <c r="B3387" s="1615"/>
      <c r="C3387"/>
      <c r="D3387"/>
      <c r="E3387"/>
      <c r="F3387"/>
      <c r="G3387"/>
      <c r="H3387"/>
      <c r="I3387"/>
      <c r="J3387"/>
      <c r="K3387"/>
      <c r="L3387"/>
    </row>
    <row r="3388" spans="2:12" ht="15" customHeight="1">
      <c r="B3388" s="1615"/>
      <c r="C3388"/>
      <c r="D3388"/>
      <c r="E3388"/>
      <c r="F3388"/>
      <c r="G3388"/>
      <c r="H3388"/>
      <c r="I3388"/>
      <c r="J3388"/>
      <c r="K3388"/>
      <c r="L3388"/>
    </row>
    <row r="3389" spans="2:12" ht="15" customHeight="1">
      <c r="B3389" s="1615"/>
      <c r="C3389"/>
      <c r="D3389"/>
      <c r="E3389"/>
      <c r="F3389"/>
      <c r="G3389"/>
      <c r="H3389"/>
      <c r="I3389"/>
      <c r="J3389"/>
      <c r="K3389"/>
      <c r="L3389"/>
    </row>
    <row r="3390" spans="2:12" ht="15" customHeight="1">
      <c r="B3390" s="1615"/>
      <c r="C3390"/>
      <c r="D3390"/>
      <c r="E3390"/>
      <c r="F3390"/>
      <c r="G3390"/>
      <c r="H3390"/>
      <c r="I3390"/>
      <c r="J3390"/>
      <c r="K3390"/>
      <c r="L3390"/>
    </row>
    <row r="3391" spans="2:12" ht="15" customHeight="1">
      <c r="B3391" s="1615"/>
      <c r="C3391"/>
      <c r="D3391"/>
      <c r="E3391"/>
      <c r="F3391"/>
      <c r="G3391"/>
      <c r="H3391"/>
      <c r="I3391"/>
      <c r="J3391"/>
      <c r="K3391"/>
      <c r="L3391"/>
    </row>
    <row r="3392" spans="2:12" ht="15" customHeight="1">
      <c r="B3392" s="1615"/>
      <c r="C3392"/>
      <c r="D3392"/>
      <c r="E3392"/>
      <c r="F3392"/>
      <c r="G3392"/>
      <c r="H3392"/>
      <c r="I3392"/>
      <c r="J3392"/>
      <c r="K3392"/>
      <c r="L3392"/>
    </row>
    <row r="3393" spans="2:12" ht="15" customHeight="1">
      <c r="B3393" s="1615"/>
      <c r="C3393"/>
      <c r="D3393"/>
      <c r="E3393"/>
      <c r="F3393"/>
      <c r="G3393"/>
      <c r="H3393"/>
      <c r="I3393"/>
      <c r="J3393"/>
      <c r="K3393"/>
      <c r="L3393"/>
    </row>
    <row r="3394" spans="2:12" ht="15" customHeight="1">
      <c r="B3394" s="1615"/>
      <c r="C3394"/>
      <c r="D3394"/>
      <c r="E3394"/>
      <c r="F3394"/>
      <c r="G3394"/>
      <c r="H3394"/>
      <c r="I3394"/>
      <c r="J3394"/>
      <c r="K3394"/>
      <c r="L3394"/>
    </row>
    <row r="3395" spans="2:12" ht="15" customHeight="1">
      <c r="B3395" s="1615"/>
      <c r="C3395"/>
      <c r="D3395"/>
      <c r="E3395"/>
      <c r="F3395"/>
      <c r="G3395"/>
      <c r="H3395"/>
      <c r="I3395"/>
      <c r="J3395"/>
      <c r="K3395"/>
      <c r="L3395"/>
    </row>
    <row r="3396" spans="2:12" ht="15" customHeight="1">
      <c r="B3396" s="1615"/>
      <c r="C3396"/>
      <c r="D3396"/>
      <c r="E3396"/>
      <c r="F3396"/>
      <c r="G3396"/>
      <c r="H3396"/>
      <c r="I3396"/>
      <c r="J3396"/>
      <c r="K3396"/>
      <c r="L3396"/>
    </row>
    <row r="3397" spans="2:12" ht="15" customHeight="1">
      <c r="B3397" s="1615"/>
      <c r="C3397"/>
      <c r="D3397"/>
      <c r="E3397"/>
      <c r="F3397"/>
      <c r="G3397"/>
      <c r="H3397"/>
      <c r="I3397"/>
      <c r="J3397"/>
      <c r="K3397"/>
      <c r="L3397"/>
    </row>
    <row r="3398" spans="2:12" ht="15" customHeight="1">
      <c r="B3398" s="1615"/>
      <c r="C3398"/>
      <c r="D3398"/>
      <c r="E3398"/>
      <c r="F3398"/>
      <c r="G3398"/>
      <c r="H3398"/>
      <c r="I3398"/>
      <c r="J3398"/>
      <c r="K3398"/>
      <c r="L3398"/>
    </row>
    <row r="3399" spans="2:12" ht="15" customHeight="1">
      <c r="B3399" s="1615"/>
      <c r="C3399"/>
      <c r="D3399"/>
      <c r="E3399"/>
      <c r="F3399"/>
      <c r="G3399"/>
      <c r="H3399"/>
      <c r="I3399"/>
      <c r="J3399"/>
      <c r="K3399"/>
      <c r="L3399"/>
    </row>
    <row r="3400" spans="2:12" ht="15" customHeight="1">
      <c r="B3400" s="1615"/>
      <c r="C3400"/>
      <c r="D3400"/>
      <c r="E3400"/>
      <c r="F3400"/>
      <c r="G3400"/>
      <c r="H3400"/>
      <c r="I3400"/>
      <c r="J3400"/>
      <c r="K3400"/>
      <c r="L3400"/>
    </row>
    <row r="3401" spans="2:12" ht="15" customHeight="1">
      <c r="B3401" s="1615"/>
      <c r="C3401"/>
      <c r="D3401"/>
      <c r="E3401"/>
      <c r="F3401"/>
      <c r="G3401"/>
      <c r="H3401"/>
      <c r="I3401"/>
      <c r="J3401"/>
      <c r="K3401"/>
      <c r="L3401"/>
    </row>
    <row r="3402" spans="2:12" ht="15" customHeight="1">
      <c r="B3402" s="1615"/>
      <c r="C3402"/>
      <c r="D3402"/>
      <c r="E3402"/>
      <c r="F3402"/>
      <c r="G3402"/>
      <c r="H3402"/>
      <c r="I3402"/>
      <c r="J3402"/>
      <c r="K3402"/>
      <c r="L3402"/>
    </row>
    <row r="3403" spans="2:12" ht="15" customHeight="1">
      <c r="B3403" s="1615"/>
      <c r="C3403"/>
      <c r="D3403"/>
      <c r="E3403"/>
      <c r="F3403"/>
      <c r="G3403"/>
      <c r="H3403"/>
      <c r="I3403"/>
      <c r="J3403"/>
      <c r="K3403"/>
      <c r="L3403"/>
    </row>
    <row r="3404" spans="2:12" ht="15" customHeight="1">
      <c r="B3404" s="1615"/>
      <c r="C3404"/>
      <c r="D3404"/>
      <c r="E3404"/>
      <c r="F3404"/>
      <c r="G3404"/>
      <c r="H3404"/>
      <c r="I3404"/>
      <c r="J3404"/>
      <c r="K3404"/>
      <c r="L3404"/>
    </row>
    <row r="3405" spans="2:12" ht="15" customHeight="1">
      <c r="B3405" s="1615"/>
      <c r="C3405"/>
      <c r="D3405"/>
      <c r="E3405"/>
      <c r="F3405"/>
      <c r="G3405"/>
      <c r="H3405"/>
      <c r="I3405"/>
      <c r="J3405"/>
      <c r="K3405"/>
      <c r="L3405"/>
    </row>
    <row r="3406" spans="2:12" ht="15" customHeight="1">
      <c r="B3406" s="1615"/>
      <c r="C3406"/>
      <c r="D3406"/>
      <c r="E3406"/>
      <c r="F3406"/>
      <c r="G3406"/>
      <c r="H3406"/>
      <c r="I3406"/>
      <c r="J3406"/>
      <c r="K3406"/>
      <c r="L3406"/>
    </row>
    <row r="3407" spans="2:12" ht="15" customHeight="1">
      <c r="B3407" s="1615"/>
      <c r="C3407"/>
      <c r="D3407"/>
      <c r="E3407"/>
      <c r="F3407"/>
      <c r="G3407"/>
      <c r="H3407"/>
      <c r="I3407"/>
      <c r="J3407"/>
      <c r="K3407"/>
      <c r="L3407"/>
    </row>
    <row r="3408" spans="2:12" ht="15" customHeight="1">
      <c r="B3408" s="1615"/>
      <c r="C3408"/>
      <c r="D3408"/>
      <c r="E3408"/>
      <c r="F3408"/>
      <c r="G3408"/>
      <c r="H3408"/>
      <c r="I3408"/>
      <c r="J3408"/>
      <c r="K3408"/>
      <c r="L3408"/>
    </row>
    <row r="3409" spans="2:12" ht="15" customHeight="1">
      <c r="B3409" s="1615"/>
      <c r="C3409"/>
      <c r="D3409"/>
      <c r="E3409"/>
      <c r="F3409"/>
      <c r="G3409"/>
      <c r="H3409"/>
      <c r="I3409"/>
      <c r="J3409"/>
      <c r="K3409"/>
      <c r="L3409"/>
    </row>
    <row r="3410" spans="2:12" ht="15" customHeight="1">
      <c r="B3410" s="1615"/>
      <c r="C3410"/>
      <c r="D3410"/>
      <c r="E3410"/>
      <c r="F3410"/>
      <c r="G3410"/>
      <c r="H3410"/>
      <c r="I3410"/>
      <c r="J3410"/>
      <c r="K3410"/>
      <c r="L3410"/>
    </row>
    <row r="3411" spans="2:12" ht="15" customHeight="1">
      <c r="B3411" s="1615"/>
      <c r="C3411"/>
      <c r="D3411"/>
      <c r="E3411"/>
      <c r="F3411"/>
      <c r="G3411"/>
      <c r="H3411"/>
      <c r="I3411"/>
      <c r="J3411"/>
      <c r="K3411"/>
      <c r="L3411"/>
    </row>
    <row r="3412" spans="2:12" ht="15" customHeight="1">
      <c r="B3412" s="1615"/>
      <c r="C3412"/>
      <c r="D3412"/>
      <c r="E3412"/>
      <c r="F3412"/>
      <c r="G3412"/>
      <c r="H3412"/>
      <c r="I3412"/>
      <c r="J3412"/>
      <c r="K3412"/>
      <c r="L3412"/>
    </row>
    <row r="3413" spans="2:12" ht="15" customHeight="1">
      <c r="B3413" s="1615"/>
      <c r="C3413"/>
      <c r="D3413"/>
      <c r="E3413"/>
      <c r="F3413"/>
      <c r="G3413"/>
      <c r="H3413"/>
      <c r="I3413"/>
      <c r="J3413"/>
      <c r="K3413"/>
      <c r="L3413"/>
    </row>
    <row r="3414" spans="2:12" ht="15" customHeight="1">
      <c r="B3414" s="1615"/>
      <c r="C3414"/>
      <c r="D3414"/>
      <c r="E3414"/>
      <c r="F3414"/>
      <c r="G3414"/>
      <c r="H3414"/>
      <c r="I3414"/>
      <c r="J3414"/>
      <c r="K3414"/>
      <c r="L3414"/>
    </row>
    <row r="3415" spans="2:12" ht="15" customHeight="1">
      <c r="B3415" s="1615"/>
      <c r="C3415"/>
      <c r="D3415"/>
      <c r="E3415"/>
      <c r="F3415"/>
      <c r="G3415"/>
      <c r="H3415"/>
      <c r="I3415"/>
      <c r="J3415"/>
      <c r="K3415"/>
      <c r="L3415"/>
    </row>
    <row r="3416" spans="2:12" ht="15" customHeight="1">
      <c r="B3416" s="1615"/>
      <c r="C3416"/>
      <c r="D3416"/>
      <c r="E3416"/>
      <c r="F3416"/>
      <c r="G3416"/>
      <c r="H3416"/>
      <c r="I3416"/>
      <c r="J3416"/>
      <c r="K3416"/>
      <c r="L3416"/>
    </row>
    <row r="3417" spans="2:12" ht="15" customHeight="1">
      <c r="B3417" s="1615"/>
      <c r="C3417"/>
      <c r="D3417"/>
      <c r="E3417"/>
      <c r="F3417"/>
      <c r="G3417"/>
      <c r="H3417"/>
      <c r="I3417"/>
      <c r="J3417"/>
      <c r="K3417"/>
      <c r="L3417"/>
    </row>
    <row r="3418" spans="2:12" ht="15" customHeight="1">
      <c r="B3418" s="1615"/>
      <c r="C3418"/>
      <c r="D3418"/>
      <c r="E3418"/>
      <c r="F3418"/>
      <c r="G3418"/>
      <c r="H3418"/>
      <c r="I3418"/>
      <c r="J3418"/>
      <c r="K3418"/>
      <c r="L3418"/>
    </row>
    <row r="3419" spans="2:12" ht="15" customHeight="1">
      <c r="B3419" s="1615"/>
      <c r="C3419"/>
      <c r="D3419"/>
      <c r="E3419"/>
      <c r="F3419"/>
      <c r="G3419"/>
      <c r="H3419"/>
      <c r="I3419"/>
      <c r="J3419"/>
      <c r="K3419"/>
      <c r="L3419"/>
    </row>
    <row r="3420" spans="2:12" ht="15" customHeight="1">
      <c r="B3420" s="1615"/>
      <c r="C3420"/>
      <c r="D3420"/>
      <c r="E3420"/>
      <c r="F3420"/>
      <c r="G3420"/>
      <c r="H3420"/>
      <c r="I3420"/>
      <c r="J3420"/>
      <c r="K3420"/>
      <c r="L3420"/>
    </row>
    <row r="3421" spans="2:12" ht="15" customHeight="1">
      <c r="B3421" s="1615"/>
      <c r="C3421"/>
      <c r="D3421"/>
      <c r="E3421"/>
      <c r="F3421"/>
      <c r="G3421"/>
      <c r="H3421"/>
      <c r="I3421"/>
      <c r="J3421"/>
      <c r="K3421"/>
      <c r="L3421"/>
    </row>
    <row r="3422" spans="2:12" ht="15" customHeight="1">
      <c r="B3422" s="1615"/>
      <c r="C3422"/>
      <c r="D3422"/>
      <c r="E3422"/>
      <c r="F3422"/>
      <c r="G3422"/>
      <c r="H3422"/>
      <c r="I3422"/>
      <c r="J3422"/>
      <c r="K3422"/>
      <c r="L3422"/>
    </row>
    <row r="3423" spans="2:12" ht="15" customHeight="1">
      <c r="B3423" s="1615"/>
      <c r="C3423"/>
      <c r="D3423"/>
      <c r="E3423"/>
      <c r="F3423"/>
      <c r="G3423"/>
      <c r="H3423"/>
      <c r="I3423"/>
      <c r="J3423"/>
      <c r="K3423"/>
      <c r="L3423"/>
    </row>
    <row r="3424" spans="2:12" ht="15" customHeight="1">
      <c r="B3424" s="1615"/>
      <c r="C3424"/>
      <c r="D3424"/>
      <c r="E3424"/>
      <c r="F3424"/>
      <c r="G3424"/>
      <c r="H3424"/>
      <c r="I3424"/>
      <c r="J3424"/>
      <c r="K3424"/>
      <c r="L3424"/>
    </row>
    <row r="3425" spans="2:12" ht="15" customHeight="1">
      <c r="B3425" s="1615"/>
      <c r="C3425"/>
      <c r="D3425"/>
      <c r="E3425"/>
      <c r="F3425"/>
      <c r="G3425"/>
      <c r="H3425"/>
      <c r="I3425"/>
      <c r="J3425"/>
      <c r="K3425"/>
      <c r="L3425"/>
    </row>
    <row r="3426" spans="2:12" ht="15" customHeight="1">
      <c r="B3426" s="1615"/>
      <c r="C3426"/>
      <c r="D3426"/>
      <c r="E3426"/>
      <c r="F3426"/>
      <c r="G3426"/>
      <c r="H3426"/>
      <c r="I3426"/>
      <c r="J3426"/>
      <c r="K3426"/>
      <c r="L3426"/>
    </row>
    <row r="3427" spans="2:12" ht="15" customHeight="1">
      <c r="B3427" s="1615"/>
      <c r="C3427"/>
      <c r="D3427"/>
      <c r="E3427"/>
      <c r="F3427"/>
      <c r="G3427"/>
      <c r="H3427"/>
      <c r="I3427"/>
      <c r="J3427"/>
      <c r="K3427"/>
      <c r="L3427"/>
    </row>
    <row r="3428" spans="2:12" ht="15" customHeight="1">
      <c r="B3428" s="1615"/>
      <c r="C3428"/>
      <c r="D3428"/>
      <c r="E3428"/>
      <c r="F3428"/>
      <c r="G3428"/>
      <c r="H3428"/>
      <c r="I3428"/>
      <c r="J3428"/>
      <c r="K3428"/>
      <c r="L3428"/>
    </row>
    <row r="3429" spans="2:12" ht="15" customHeight="1">
      <c r="B3429" s="1615"/>
      <c r="C3429"/>
      <c r="D3429"/>
      <c r="E3429"/>
      <c r="F3429"/>
      <c r="G3429"/>
      <c r="H3429"/>
      <c r="I3429"/>
      <c r="J3429"/>
      <c r="K3429"/>
      <c r="L3429"/>
    </row>
    <row r="3430" spans="2:12" ht="15" customHeight="1">
      <c r="B3430" s="1615"/>
      <c r="C3430"/>
      <c r="D3430"/>
      <c r="E3430"/>
      <c r="F3430"/>
      <c r="G3430"/>
      <c r="H3430"/>
      <c r="I3430"/>
      <c r="J3430"/>
      <c r="K3430"/>
      <c r="L3430"/>
    </row>
    <row r="3431" spans="2:12" ht="15" customHeight="1">
      <c r="B3431" s="1615"/>
      <c r="C3431"/>
      <c r="D3431"/>
      <c r="E3431"/>
      <c r="F3431"/>
      <c r="G3431"/>
      <c r="H3431"/>
      <c r="I3431"/>
      <c r="J3431"/>
      <c r="K3431"/>
      <c r="L3431"/>
    </row>
    <row r="3432" spans="2:12" ht="15" customHeight="1">
      <c r="B3432" s="1615"/>
      <c r="C3432"/>
      <c r="D3432"/>
      <c r="E3432"/>
      <c r="F3432"/>
      <c r="G3432"/>
      <c r="H3432"/>
      <c r="I3432"/>
      <c r="J3432"/>
      <c r="K3432"/>
      <c r="L3432"/>
    </row>
    <row r="3433" spans="2:12" ht="15" customHeight="1">
      <c r="B3433" s="1615"/>
      <c r="C3433"/>
      <c r="D3433"/>
      <c r="E3433"/>
      <c r="F3433"/>
      <c r="G3433"/>
      <c r="H3433"/>
      <c r="I3433"/>
      <c r="J3433"/>
      <c r="K3433"/>
      <c r="L3433"/>
    </row>
    <row r="3434" spans="2:12" ht="15" customHeight="1">
      <c r="B3434" s="1615"/>
      <c r="C3434"/>
      <c r="D3434"/>
      <c r="E3434"/>
      <c r="F3434"/>
      <c r="G3434"/>
      <c r="H3434"/>
      <c r="I3434"/>
      <c r="J3434"/>
      <c r="K3434"/>
      <c r="L3434"/>
    </row>
    <row r="3435" spans="2:12" ht="15" customHeight="1">
      <c r="B3435" s="1615"/>
      <c r="C3435"/>
      <c r="D3435"/>
      <c r="E3435"/>
      <c r="F3435"/>
      <c r="G3435"/>
      <c r="H3435"/>
      <c r="I3435"/>
      <c r="J3435"/>
      <c r="K3435"/>
      <c r="L3435"/>
    </row>
    <row r="3436" spans="2:12" ht="15" customHeight="1">
      <c r="B3436" s="1615"/>
      <c r="C3436"/>
      <c r="D3436"/>
      <c r="E3436"/>
      <c r="F3436"/>
      <c r="G3436"/>
      <c r="H3436"/>
      <c r="I3436"/>
      <c r="J3436"/>
      <c r="K3436"/>
      <c r="L3436"/>
    </row>
    <row r="3437" spans="2:12" ht="15" customHeight="1">
      <c r="B3437" s="1615"/>
      <c r="C3437"/>
      <c r="D3437"/>
      <c r="E3437"/>
      <c r="F3437"/>
      <c r="G3437"/>
      <c r="H3437"/>
      <c r="I3437"/>
      <c r="J3437"/>
      <c r="K3437"/>
      <c r="L3437"/>
    </row>
    <row r="3438" spans="2:12" ht="15" customHeight="1">
      <c r="B3438" s="1615"/>
      <c r="C3438"/>
      <c r="D3438"/>
      <c r="E3438"/>
      <c r="F3438"/>
      <c r="G3438"/>
      <c r="H3438"/>
      <c r="I3438"/>
      <c r="J3438"/>
      <c r="K3438"/>
      <c r="L3438"/>
    </row>
    <row r="3439" spans="2:12" ht="15" customHeight="1">
      <c r="B3439" s="1615"/>
      <c r="C3439"/>
      <c r="D3439"/>
      <c r="E3439"/>
      <c r="F3439"/>
      <c r="G3439"/>
      <c r="H3439"/>
      <c r="I3439"/>
      <c r="J3439"/>
      <c r="K3439"/>
      <c r="L3439"/>
    </row>
    <row r="3440" spans="2:12" ht="15" customHeight="1">
      <c r="B3440" s="1615"/>
      <c r="C3440"/>
      <c r="D3440"/>
      <c r="E3440"/>
      <c r="F3440"/>
      <c r="G3440"/>
      <c r="H3440"/>
      <c r="I3440"/>
      <c r="J3440"/>
      <c r="K3440"/>
      <c r="L3440"/>
    </row>
    <row r="3441" spans="2:12" ht="15" customHeight="1">
      <c r="B3441" s="1615"/>
      <c r="C3441"/>
      <c r="D3441"/>
      <c r="E3441"/>
      <c r="F3441"/>
      <c r="G3441"/>
      <c r="H3441"/>
      <c r="I3441"/>
      <c r="J3441"/>
      <c r="K3441"/>
      <c r="L3441"/>
    </row>
    <row r="3442" spans="2:12" ht="15" customHeight="1">
      <c r="B3442" s="1615"/>
      <c r="C3442"/>
      <c r="D3442"/>
      <c r="E3442"/>
      <c r="F3442"/>
      <c r="G3442"/>
      <c r="H3442"/>
      <c r="I3442"/>
      <c r="J3442"/>
      <c r="K3442"/>
      <c r="L3442"/>
    </row>
    <row r="3443" spans="2:12" ht="15" customHeight="1">
      <c r="B3443" s="1615"/>
      <c r="C3443"/>
      <c r="D3443"/>
      <c r="E3443"/>
      <c r="F3443"/>
      <c r="G3443"/>
      <c r="H3443"/>
      <c r="I3443"/>
      <c r="J3443"/>
      <c r="K3443"/>
      <c r="L3443"/>
    </row>
    <row r="3444" spans="2:12" ht="15" customHeight="1">
      <c r="B3444" s="1615"/>
      <c r="C3444"/>
      <c r="D3444"/>
      <c r="E3444"/>
      <c r="F3444"/>
      <c r="G3444"/>
      <c r="H3444"/>
      <c r="I3444"/>
      <c r="J3444"/>
      <c r="K3444"/>
      <c r="L3444"/>
    </row>
    <row r="3445" spans="2:12" ht="15" customHeight="1">
      <c r="B3445" s="1615"/>
      <c r="C3445"/>
      <c r="D3445"/>
      <c r="E3445"/>
      <c r="F3445"/>
      <c r="G3445"/>
      <c r="H3445"/>
      <c r="I3445"/>
      <c r="J3445"/>
      <c r="K3445"/>
      <c r="L3445"/>
    </row>
    <row r="3446" spans="2:12" ht="15" customHeight="1">
      <c r="B3446" s="1615"/>
      <c r="C3446"/>
      <c r="D3446"/>
      <c r="E3446"/>
      <c r="F3446"/>
      <c r="G3446"/>
      <c r="H3446"/>
      <c r="I3446"/>
      <c r="J3446"/>
      <c r="K3446"/>
      <c r="L3446"/>
    </row>
    <row r="3447" spans="2:12" ht="15" customHeight="1">
      <c r="B3447" s="1615"/>
      <c r="C3447"/>
      <c r="D3447"/>
      <c r="E3447"/>
      <c r="F3447"/>
      <c r="G3447"/>
      <c r="H3447"/>
      <c r="I3447"/>
      <c r="J3447"/>
      <c r="K3447"/>
      <c r="L3447"/>
    </row>
    <row r="3448" spans="2:12" ht="15" customHeight="1">
      <c r="B3448" s="1615"/>
      <c r="C3448"/>
      <c r="D3448"/>
      <c r="E3448"/>
      <c r="F3448"/>
      <c r="G3448"/>
      <c r="H3448"/>
      <c r="I3448"/>
      <c r="J3448"/>
      <c r="K3448"/>
      <c r="L3448"/>
    </row>
    <row r="3449" spans="2:12" ht="15" customHeight="1">
      <c r="B3449" s="1615"/>
      <c r="C3449"/>
      <c r="D3449"/>
      <c r="E3449"/>
      <c r="F3449"/>
      <c r="G3449"/>
      <c r="H3449"/>
      <c r="I3449"/>
      <c r="J3449"/>
      <c r="K3449"/>
      <c r="L3449"/>
    </row>
    <row r="3450" spans="2:12" ht="15" customHeight="1">
      <c r="B3450" s="1615"/>
      <c r="C3450"/>
      <c r="D3450"/>
      <c r="E3450"/>
      <c r="F3450"/>
      <c r="G3450"/>
      <c r="H3450"/>
      <c r="I3450"/>
      <c r="J3450"/>
      <c r="K3450"/>
      <c r="L3450"/>
    </row>
    <row r="3451" spans="2:12" ht="15" customHeight="1">
      <c r="B3451" s="1615"/>
      <c r="C3451"/>
      <c r="D3451"/>
      <c r="E3451"/>
      <c r="F3451"/>
      <c r="G3451"/>
      <c r="H3451"/>
      <c r="I3451"/>
      <c r="J3451"/>
      <c r="K3451"/>
      <c r="L3451"/>
    </row>
    <row r="3452" spans="2:12" ht="15" customHeight="1">
      <c r="B3452" s="1615"/>
      <c r="C3452"/>
      <c r="D3452"/>
      <c r="E3452"/>
      <c r="F3452"/>
      <c r="G3452"/>
      <c r="H3452"/>
      <c r="I3452"/>
      <c r="J3452"/>
      <c r="K3452"/>
      <c r="L3452"/>
    </row>
    <row r="3453" spans="2:12" ht="15" customHeight="1">
      <c r="B3453" s="1615"/>
      <c r="C3453"/>
      <c r="D3453"/>
      <c r="E3453"/>
      <c r="F3453"/>
      <c r="G3453"/>
      <c r="H3453"/>
      <c r="I3453"/>
      <c r="J3453"/>
      <c r="K3453"/>
      <c r="L3453"/>
    </row>
    <row r="3454" spans="2:12" ht="15" customHeight="1">
      <c r="B3454" s="1615"/>
      <c r="C3454"/>
      <c r="D3454"/>
      <c r="E3454"/>
      <c r="F3454"/>
      <c r="G3454"/>
      <c r="H3454"/>
      <c r="I3454"/>
      <c r="J3454"/>
      <c r="K3454"/>
      <c r="L3454"/>
    </row>
    <row r="3455" spans="2:12" ht="15" customHeight="1">
      <c r="B3455" s="1615"/>
      <c r="C3455"/>
      <c r="D3455"/>
      <c r="E3455"/>
      <c r="F3455"/>
      <c r="G3455"/>
      <c r="H3455"/>
      <c r="I3455"/>
      <c r="J3455"/>
      <c r="K3455"/>
      <c r="L3455"/>
    </row>
    <row r="3456" spans="2:12" ht="15" customHeight="1">
      <c r="B3456" s="1615"/>
      <c r="C3456"/>
      <c r="D3456"/>
      <c r="E3456"/>
      <c r="F3456"/>
      <c r="G3456"/>
      <c r="H3456"/>
      <c r="I3456"/>
      <c r="J3456"/>
      <c r="K3456"/>
      <c r="L3456"/>
    </row>
    <row r="3457" spans="2:12" ht="15" customHeight="1">
      <c r="B3457" s="1615"/>
      <c r="C3457"/>
      <c r="D3457"/>
      <c r="E3457"/>
      <c r="F3457"/>
      <c r="G3457"/>
      <c r="H3457"/>
      <c r="I3457"/>
      <c r="J3457"/>
      <c r="K3457"/>
      <c r="L3457"/>
    </row>
    <row r="3458" spans="2:12" ht="15" customHeight="1">
      <c r="B3458" s="1615"/>
      <c r="C3458"/>
      <c r="D3458"/>
      <c r="E3458"/>
      <c r="F3458"/>
      <c r="G3458"/>
      <c r="H3458"/>
      <c r="I3458"/>
      <c r="J3458"/>
      <c r="K3458"/>
      <c r="L3458"/>
    </row>
    <row r="3459" spans="2:12" ht="15" customHeight="1">
      <c r="B3459" s="1615"/>
      <c r="C3459"/>
      <c r="D3459"/>
      <c r="E3459"/>
      <c r="F3459"/>
      <c r="G3459"/>
      <c r="H3459"/>
      <c r="I3459"/>
      <c r="J3459"/>
      <c r="K3459"/>
      <c r="L3459"/>
    </row>
    <row r="3460" spans="2:12" ht="15" customHeight="1">
      <c r="B3460" s="1615"/>
      <c r="C3460"/>
      <c r="D3460"/>
      <c r="E3460"/>
      <c r="F3460"/>
      <c r="G3460"/>
      <c r="H3460"/>
      <c r="I3460"/>
      <c r="J3460"/>
      <c r="K3460"/>
      <c r="L3460"/>
    </row>
    <row r="3461" spans="2:12" ht="15" customHeight="1">
      <c r="B3461" s="1615"/>
      <c r="C3461"/>
      <c r="D3461"/>
      <c r="E3461"/>
      <c r="F3461"/>
      <c r="G3461"/>
      <c r="H3461"/>
      <c r="I3461"/>
      <c r="J3461"/>
      <c r="K3461"/>
      <c r="L3461"/>
    </row>
    <row r="3462" spans="2:12" ht="15" customHeight="1">
      <c r="B3462" s="1615"/>
      <c r="C3462"/>
      <c r="D3462"/>
      <c r="E3462"/>
      <c r="F3462"/>
      <c r="G3462"/>
      <c r="H3462"/>
      <c r="I3462"/>
      <c r="J3462"/>
      <c r="K3462"/>
      <c r="L3462"/>
    </row>
    <row r="3463" spans="2:12" ht="15" customHeight="1">
      <c r="B3463" s="1615"/>
      <c r="C3463"/>
      <c r="D3463"/>
      <c r="E3463"/>
      <c r="F3463"/>
      <c r="G3463"/>
      <c r="H3463"/>
      <c r="I3463"/>
      <c r="J3463"/>
      <c r="K3463"/>
      <c r="L3463"/>
    </row>
    <row r="3464" spans="2:12" ht="15" customHeight="1">
      <c r="B3464" s="1615"/>
      <c r="C3464"/>
      <c r="D3464"/>
      <c r="E3464"/>
      <c r="F3464"/>
      <c r="G3464"/>
      <c r="H3464"/>
      <c r="I3464"/>
      <c r="J3464"/>
      <c r="K3464"/>
      <c r="L3464"/>
    </row>
    <row r="3465" spans="2:12" ht="15" customHeight="1">
      <c r="B3465" s="1615"/>
      <c r="C3465"/>
      <c r="D3465"/>
      <c r="E3465"/>
      <c r="F3465"/>
      <c r="G3465"/>
      <c r="H3465"/>
      <c r="I3465"/>
      <c r="J3465"/>
      <c r="K3465"/>
      <c r="L3465"/>
    </row>
    <row r="3466" spans="2:12" ht="15" customHeight="1">
      <c r="B3466" s="1615"/>
      <c r="C3466"/>
      <c r="D3466"/>
      <c r="E3466"/>
      <c r="F3466"/>
      <c r="G3466"/>
      <c r="H3466"/>
      <c r="I3466"/>
      <c r="J3466"/>
      <c r="K3466"/>
      <c r="L3466"/>
    </row>
    <row r="3467" spans="2:12" ht="15" customHeight="1">
      <c r="B3467" s="1615"/>
      <c r="C3467"/>
      <c r="D3467"/>
      <c r="E3467"/>
      <c r="F3467"/>
      <c r="G3467"/>
      <c r="H3467"/>
      <c r="I3467"/>
      <c r="J3467"/>
      <c r="K3467"/>
      <c r="L3467"/>
    </row>
    <row r="3468" spans="2:12" ht="15" customHeight="1">
      <c r="B3468" s="1615"/>
      <c r="C3468"/>
      <c r="D3468"/>
      <c r="E3468"/>
      <c r="F3468"/>
      <c r="G3468"/>
      <c r="H3468"/>
      <c r="I3468"/>
      <c r="J3468"/>
      <c r="K3468"/>
      <c r="L3468"/>
    </row>
    <row r="3469" spans="2:12" ht="15" customHeight="1">
      <c r="B3469" s="1615"/>
      <c r="C3469"/>
      <c r="D3469"/>
      <c r="E3469"/>
      <c r="F3469"/>
      <c r="G3469"/>
      <c r="H3469"/>
      <c r="I3469"/>
      <c r="J3469"/>
      <c r="K3469"/>
      <c r="L3469"/>
    </row>
    <row r="3470" spans="2:12" ht="15" customHeight="1">
      <c r="B3470" s="1615"/>
      <c r="C3470"/>
      <c r="D3470"/>
      <c r="E3470"/>
      <c r="F3470"/>
      <c r="G3470"/>
      <c r="H3470"/>
      <c r="I3470"/>
      <c r="J3470"/>
      <c r="K3470"/>
      <c r="L3470"/>
    </row>
    <row r="3471" spans="2:12" ht="15" customHeight="1">
      <c r="B3471" s="1615"/>
      <c r="C3471"/>
      <c r="D3471"/>
      <c r="E3471"/>
      <c r="F3471"/>
      <c r="G3471"/>
      <c r="H3471"/>
      <c r="I3471"/>
      <c r="J3471"/>
      <c r="K3471"/>
      <c r="L3471"/>
    </row>
    <row r="3472" spans="2:12" ht="15" customHeight="1">
      <c r="B3472" s="1615"/>
      <c r="C3472"/>
      <c r="D3472"/>
      <c r="E3472"/>
      <c r="F3472"/>
      <c r="G3472"/>
      <c r="H3472"/>
      <c r="I3472"/>
      <c r="J3472"/>
      <c r="K3472"/>
      <c r="L3472"/>
    </row>
    <row r="3473" spans="2:12" ht="15" customHeight="1">
      <c r="B3473" s="1615"/>
      <c r="C3473"/>
      <c r="D3473"/>
      <c r="E3473"/>
      <c r="F3473"/>
      <c r="G3473"/>
      <c r="H3473"/>
      <c r="I3473"/>
      <c r="J3473"/>
      <c r="K3473"/>
      <c r="L3473"/>
    </row>
    <row r="3474" spans="2:12" ht="15" customHeight="1">
      <c r="B3474" s="1615"/>
      <c r="C3474"/>
      <c r="D3474"/>
      <c r="E3474"/>
      <c r="F3474"/>
      <c r="G3474"/>
      <c r="H3474"/>
      <c r="I3474"/>
      <c r="J3474"/>
      <c r="K3474"/>
      <c r="L3474"/>
    </row>
    <row r="3475" spans="2:12" ht="15" customHeight="1">
      <c r="B3475" s="1615"/>
      <c r="C3475"/>
      <c r="D3475"/>
      <c r="E3475"/>
      <c r="F3475"/>
      <c r="G3475"/>
      <c r="H3475"/>
      <c r="I3475"/>
      <c r="J3475"/>
      <c r="K3475"/>
      <c r="L3475"/>
    </row>
    <row r="3476" spans="2:12" ht="15" customHeight="1">
      <c r="B3476" s="1615"/>
      <c r="C3476"/>
      <c r="D3476"/>
      <c r="E3476"/>
      <c r="F3476"/>
      <c r="G3476"/>
      <c r="H3476"/>
      <c r="I3476"/>
      <c r="J3476"/>
      <c r="K3476"/>
      <c r="L3476"/>
    </row>
    <row r="3477" spans="2:12" ht="15" customHeight="1">
      <c r="B3477" s="1615"/>
      <c r="C3477"/>
      <c r="D3477"/>
      <c r="E3477"/>
      <c r="F3477"/>
      <c r="G3477"/>
      <c r="H3477"/>
      <c r="I3477"/>
      <c r="J3477"/>
      <c r="K3477"/>
      <c r="L3477"/>
    </row>
    <row r="3478" spans="2:12" ht="15" customHeight="1">
      <c r="B3478" s="1615"/>
      <c r="C3478"/>
      <c r="D3478"/>
      <c r="E3478"/>
      <c r="F3478"/>
      <c r="G3478"/>
      <c r="H3478"/>
      <c r="I3478"/>
      <c r="J3478"/>
      <c r="K3478"/>
      <c r="L3478"/>
    </row>
    <row r="3479" spans="2:12" ht="15" customHeight="1">
      <c r="B3479" s="1615"/>
      <c r="C3479"/>
      <c r="D3479"/>
      <c r="E3479"/>
      <c r="F3479"/>
      <c r="G3479"/>
      <c r="H3479"/>
      <c r="I3479"/>
      <c r="J3479"/>
      <c r="K3479"/>
      <c r="L3479"/>
    </row>
    <row r="3480" spans="2:12" ht="15" customHeight="1">
      <c r="B3480" s="1615"/>
      <c r="C3480"/>
      <c r="D3480"/>
      <c r="E3480"/>
      <c r="F3480"/>
      <c r="G3480"/>
      <c r="H3480"/>
      <c r="I3480"/>
      <c r="J3480"/>
      <c r="K3480"/>
      <c r="L3480"/>
    </row>
    <row r="3481" spans="2:12" ht="15" customHeight="1">
      <c r="B3481" s="1615"/>
      <c r="C3481"/>
      <c r="D3481"/>
      <c r="E3481"/>
      <c r="F3481"/>
      <c r="G3481"/>
      <c r="H3481"/>
      <c r="I3481"/>
      <c r="J3481"/>
      <c r="K3481"/>
      <c r="L3481"/>
    </row>
    <row r="3482" spans="2:12" ht="15" customHeight="1">
      <c r="B3482" s="1615"/>
      <c r="C3482"/>
      <c r="D3482"/>
      <c r="E3482"/>
      <c r="F3482"/>
      <c r="G3482"/>
      <c r="H3482"/>
      <c r="I3482"/>
      <c r="J3482"/>
      <c r="K3482"/>
      <c r="L3482"/>
    </row>
    <row r="3483" spans="2:12" ht="15" customHeight="1">
      <c r="B3483" s="1615"/>
      <c r="C3483"/>
      <c r="D3483"/>
      <c r="E3483"/>
      <c r="F3483"/>
      <c r="G3483"/>
      <c r="H3483"/>
      <c r="I3483"/>
      <c r="J3483"/>
      <c r="K3483"/>
      <c r="L3483"/>
    </row>
    <row r="3484" spans="2:12" ht="15" customHeight="1">
      <c r="B3484" s="1615"/>
      <c r="C3484"/>
      <c r="D3484"/>
      <c r="E3484"/>
      <c r="F3484"/>
      <c r="G3484"/>
      <c r="H3484"/>
      <c r="I3484"/>
      <c r="J3484"/>
      <c r="K3484"/>
      <c r="L3484"/>
    </row>
    <row r="3485" spans="2:12" ht="15" customHeight="1">
      <c r="B3485" s="1615"/>
      <c r="C3485"/>
      <c r="D3485"/>
      <c r="E3485"/>
      <c r="F3485"/>
      <c r="G3485"/>
      <c r="H3485"/>
      <c r="I3485"/>
      <c r="J3485"/>
      <c r="K3485"/>
      <c r="L3485"/>
    </row>
    <row r="3486" spans="2:12" ht="15" customHeight="1">
      <c r="B3486" s="1615"/>
      <c r="C3486"/>
      <c r="D3486"/>
      <c r="E3486"/>
      <c r="F3486"/>
      <c r="G3486"/>
      <c r="H3486"/>
      <c r="I3486"/>
      <c r="J3486"/>
      <c r="K3486"/>
      <c r="L3486"/>
    </row>
    <row r="3487" spans="2:12" ht="15" customHeight="1">
      <c r="B3487" s="1615"/>
      <c r="C3487"/>
      <c r="D3487"/>
      <c r="E3487"/>
      <c r="F3487"/>
      <c r="G3487"/>
      <c r="H3487"/>
      <c r="I3487"/>
      <c r="J3487"/>
      <c r="K3487"/>
      <c r="L3487"/>
    </row>
    <row r="3488" spans="2:12" ht="15" customHeight="1">
      <c r="B3488" s="1615"/>
      <c r="C3488"/>
      <c r="D3488"/>
      <c r="E3488"/>
      <c r="F3488"/>
      <c r="G3488"/>
      <c r="H3488"/>
      <c r="I3488"/>
      <c r="J3488"/>
      <c r="K3488"/>
      <c r="L3488"/>
    </row>
    <row r="3489" spans="2:12" ht="15" customHeight="1">
      <c r="B3489" s="1615"/>
      <c r="C3489"/>
      <c r="D3489"/>
      <c r="E3489"/>
      <c r="F3489"/>
      <c r="G3489"/>
      <c r="H3489"/>
      <c r="I3489"/>
      <c r="J3489"/>
      <c r="K3489"/>
      <c r="L3489"/>
    </row>
    <row r="3490" spans="2:12" ht="15" customHeight="1">
      <c r="B3490" s="1615"/>
      <c r="C3490"/>
      <c r="D3490"/>
      <c r="E3490"/>
      <c r="F3490"/>
      <c r="G3490"/>
      <c r="H3490"/>
      <c r="I3490"/>
      <c r="J3490"/>
      <c r="K3490"/>
      <c r="L3490"/>
    </row>
    <row r="3491" spans="2:12" ht="15" customHeight="1">
      <c r="B3491" s="1615"/>
      <c r="C3491"/>
      <c r="D3491"/>
      <c r="E3491"/>
      <c r="F3491"/>
      <c r="G3491"/>
      <c r="H3491"/>
      <c r="I3491"/>
      <c r="J3491"/>
      <c r="K3491"/>
      <c r="L3491"/>
    </row>
    <row r="3492" spans="2:12" ht="15" customHeight="1">
      <c r="B3492" s="1615"/>
      <c r="C3492"/>
      <c r="D3492"/>
      <c r="E3492"/>
      <c r="F3492"/>
      <c r="G3492"/>
      <c r="H3492"/>
      <c r="I3492"/>
      <c r="J3492"/>
      <c r="K3492"/>
      <c r="L3492"/>
    </row>
    <row r="3493" spans="2:12" ht="15" customHeight="1">
      <c r="B3493" s="1615"/>
      <c r="C3493"/>
      <c r="D3493"/>
      <c r="E3493"/>
      <c r="F3493"/>
      <c r="G3493"/>
      <c r="H3493"/>
      <c r="I3493"/>
      <c r="J3493"/>
      <c r="K3493"/>
      <c r="L3493"/>
    </row>
    <row r="3494" spans="2:12" ht="15" customHeight="1">
      <c r="B3494" s="1615"/>
      <c r="C3494"/>
      <c r="D3494"/>
      <c r="E3494"/>
      <c r="F3494"/>
      <c r="G3494"/>
      <c r="H3494"/>
      <c r="I3494"/>
      <c r="J3494"/>
      <c r="K3494"/>
      <c r="L3494"/>
    </row>
    <row r="3495" spans="2:12" ht="15" customHeight="1">
      <c r="B3495" s="1615"/>
      <c r="C3495"/>
      <c r="D3495"/>
      <c r="E3495"/>
      <c r="F3495"/>
      <c r="G3495"/>
      <c r="H3495"/>
      <c r="I3495"/>
      <c r="J3495"/>
      <c r="K3495"/>
      <c r="L3495"/>
    </row>
    <row r="3496" spans="2:12" ht="15" customHeight="1">
      <c r="B3496" s="1615"/>
      <c r="C3496"/>
      <c r="D3496"/>
      <c r="E3496"/>
      <c r="F3496"/>
      <c r="G3496"/>
      <c r="H3496"/>
      <c r="I3496"/>
      <c r="J3496"/>
      <c r="K3496"/>
      <c r="L3496"/>
    </row>
    <row r="3497" spans="2:12" ht="15" customHeight="1">
      <c r="B3497" s="1615"/>
      <c r="C3497"/>
      <c r="D3497"/>
      <c r="E3497"/>
      <c r="F3497"/>
      <c r="G3497"/>
      <c r="H3497"/>
      <c r="I3497"/>
      <c r="J3497"/>
      <c r="K3497"/>
      <c r="L3497"/>
    </row>
    <row r="3498" spans="2:12" ht="15" customHeight="1">
      <c r="B3498" s="1615"/>
      <c r="C3498"/>
      <c r="D3498"/>
      <c r="E3498"/>
      <c r="F3498"/>
      <c r="G3498"/>
      <c r="H3498"/>
      <c r="I3498"/>
      <c r="J3498"/>
      <c r="K3498"/>
      <c r="L3498"/>
    </row>
    <row r="3499" spans="2:12" ht="15" customHeight="1">
      <c r="B3499" s="1615"/>
      <c r="C3499"/>
      <c r="D3499"/>
      <c r="E3499"/>
      <c r="F3499"/>
      <c r="G3499"/>
      <c r="H3499"/>
      <c r="I3499"/>
      <c r="J3499"/>
      <c r="K3499"/>
      <c r="L3499"/>
    </row>
    <row r="3500" spans="2:12" ht="15" customHeight="1">
      <c r="B3500" s="1615"/>
      <c r="C3500"/>
      <c r="D3500"/>
      <c r="E3500"/>
      <c r="F3500"/>
      <c r="G3500"/>
      <c r="H3500"/>
      <c r="I3500"/>
      <c r="J3500"/>
      <c r="K3500"/>
      <c r="L3500"/>
    </row>
    <row r="3501" spans="2:12" ht="15" customHeight="1">
      <c r="B3501" s="1615"/>
      <c r="C3501"/>
      <c r="D3501"/>
      <c r="E3501"/>
      <c r="F3501"/>
      <c r="G3501"/>
      <c r="H3501"/>
      <c r="I3501"/>
      <c r="J3501"/>
      <c r="K3501"/>
      <c r="L3501"/>
    </row>
    <row r="3502" spans="2:12" ht="15" customHeight="1">
      <c r="B3502" s="1615"/>
      <c r="C3502"/>
      <c r="D3502"/>
      <c r="E3502"/>
      <c r="F3502"/>
      <c r="G3502"/>
      <c r="H3502"/>
      <c r="I3502"/>
      <c r="J3502"/>
      <c r="K3502"/>
      <c r="L3502"/>
    </row>
    <row r="3503" spans="2:12" ht="15" customHeight="1">
      <c r="B3503" s="1615"/>
      <c r="C3503"/>
      <c r="D3503"/>
      <c r="E3503"/>
      <c r="F3503"/>
      <c r="G3503"/>
      <c r="H3503"/>
      <c r="I3503"/>
      <c r="J3503"/>
      <c r="K3503"/>
      <c r="L3503"/>
    </row>
    <row r="3504" spans="2:12" ht="15" customHeight="1">
      <c r="B3504" s="1615"/>
      <c r="C3504"/>
      <c r="D3504"/>
      <c r="E3504"/>
      <c r="F3504"/>
      <c r="G3504"/>
      <c r="H3504"/>
      <c r="I3504"/>
      <c r="J3504"/>
      <c r="K3504"/>
      <c r="L3504"/>
    </row>
    <row r="3505" spans="2:12" ht="15" customHeight="1">
      <c r="B3505" s="1615"/>
      <c r="C3505"/>
      <c r="D3505"/>
      <c r="E3505"/>
      <c r="F3505"/>
      <c r="G3505"/>
      <c r="H3505"/>
      <c r="I3505"/>
      <c r="J3505"/>
      <c r="K3505"/>
      <c r="L3505"/>
    </row>
    <row r="3506" spans="2:12" ht="15" customHeight="1">
      <c r="B3506" s="1615"/>
      <c r="C3506"/>
      <c r="D3506"/>
      <c r="E3506"/>
      <c r="F3506"/>
      <c r="G3506"/>
      <c r="H3506"/>
      <c r="I3506"/>
      <c r="J3506"/>
      <c r="K3506"/>
      <c r="L3506"/>
    </row>
    <row r="3507" spans="2:12" ht="15" customHeight="1">
      <c r="B3507" s="1615"/>
      <c r="C3507"/>
      <c r="D3507"/>
      <c r="E3507"/>
      <c r="F3507"/>
      <c r="G3507"/>
      <c r="H3507"/>
      <c r="I3507"/>
      <c r="J3507"/>
      <c r="K3507"/>
      <c r="L3507"/>
    </row>
    <row r="3508" spans="2:12" ht="15" customHeight="1">
      <c r="B3508" s="1615"/>
      <c r="C3508"/>
      <c r="D3508"/>
      <c r="E3508"/>
      <c r="F3508"/>
      <c r="G3508"/>
      <c r="H3508"/>
      <c r="I3508"/>
      <c r="J3508"/>
      <c r="K3508"/>
      <c r="L3508"/>
    </row>
    <row r="3509" spans="2:12" ht="15" customHeight="1">
      <c r="B3509" s="1615"/>
      <c r="C3509"/>
      <c r="D3509"/>
      <c r="E3509"/>
      <c r="F3509"/>
      <c r="G3509"/>
      <c r="H3509"/>
      <c r="I3509"/>
      <c r="J3509"/>
      <c r="K3509"/>
      <c r="L3509"/>
    </row>
    <row r="3510" spans="2:12" ht="15" customHeight="1">
      <c r="B3510" s="1615"/>
      <c r="C3510"/>
      <c r="D3510"/>
      <c r="E3510"/>
      <c r="F3510"/>
      <c r="G3510"/>
      <c r="H3510"/>
      <c r="I3510"/>
      <c r="J3510"/>
      <c r="K3510"/>
      <c r="L3510"/>
    </row>
    <row r="3511" spans="2:12" ht="15" customHeight="1">
      <c r="B3511" s="1615"/>
      <c r="C3511"/>
      <c r="D3511"/>
      <c r="E3511"/>
      <c r="F3511"/>
      <c r="G3511"/>
      <c r="H3511"/>
      <c r="I3511"/>
      <c r="J3511"/>
      <c r="K3511"/>
      <c r="L3511"/>
    </row>
    <row r="3512" spans="2:12" ht="15" customHeight="1">
      <c r="B3512" s="1615"/>
      <c r="C3512"/>
      <c r="D3512"/>
      <c r="E3512"/>
      <c r="F3512"/>
      <c r="G3512"/>
      <c r="H3512"/>
      <c r="I3512"/>
      <c r="J3512"/>
      <c r="K3512"/>
      <c r="L3512"/>
    </row>
    <row r="3513" spans="2:12" ht="15" customHeight="1">
      <c r="B3513" s="1615"/>
      <c r="C3513"/>
      <c r="D3513"/>
      <c r="E3513"/>
      <c r="F3513"/>
      <c r="G3513"/>
      <c r="H3513"/>
      <c r="I3513"/>
      <c r="J3513"/>
      <c r="K3513"/>
      <c r="L3513"/>
    </row>
    <row r="3514" spans="2:12" ht="15" customHeight="1">
      <c r="B3514" s="1615"/>
      <c r="C3514"/>
      <c r="D3514"/>
      <c r="E3514"/>
      <c r="F3514"/>
      <c r="G3514"/>
      <c r="H3514"/>
      <c r="I3514"/>
      <c r="J3514"/>
      <c r="K3514"/>
      <c r="L3514"/>
    </row>
    <row r="3515" spans="2:12" ht="15" customHeight="1">
      <c r="B3515" s="1615"/>
      <c r="C3515"/>
      <c r="D3515"/>
      <c r="E3515"/>
      <c r="F3515"/>
      <c r="G3515"/>
      <c r="H3515"/>
      <c r="I3515"/>
      <c r="J3515"/>
      <c r="K3515"/>
      <c r="L3515"/>
    </row>
    <row r="3516" spans="2:12" ht="15" customHeight="1">
      <c r="B3516" s="1615"/>
      <c r="C3516"/>
      <c r="D3516"/>
      <c r="E3516"/>
      <c r="F3516"/>
      <c r="G3516"/>
      <c r="H3516"/>
      <c r="I3516"/>
      <c r="J3516"/>
      <c r="K3516"/>
      <c r="L3516"/>
    </row>
    <row r="3517" spans="2:12" ht="15" customHeight="1">
      <c r="B3517" s="1615"/>
      <c r="C3517"/>
      <c r="D3517"/>
      <c r="E3517"/>
      <c r="F3517"/>
      <c r="G3517"/>
      <c r="H3517"/>
      <c r="I3517"/>
      <c r="J3517"/>
      <c r="K3517"/>
      <c r="L3517"/>
    </row>
    <row r="3518" spans="2:12" ht="15" customHeight="1">
      <c r="B3518" s="1615"/>
      <c r="C3518"/>
      <c r="D3518"/>
      <c r="E3518"/>
      <c r="F3518"/>
      <c r="G3518"/>
      <c r="H3518"/>
      <c r="I3518"/>
      <c r="J3518"/>
      <c r="K3518"/>
      <c r="L3518"/>
    </row>
    <row r="3519" spans="2:12" ht="15" customHeight="1">
      <c r="B3519" s="1615"/>
      <c r="C3519"/>
      <c r="D3519"/>
      <c r="E3519"/>
      <c r="F3519"/>
      <c r="G3519"/>
      <c r="H3519"/>
      <c r="I3519"/>
      <c r="J3519"/>
      <c r="K3519"/>
      <c r="L3519"/>
    </row>
    <row r="3520" spans="2:12" ht="15" customHeight="1">
      <c r="B3520" s="1615"/>
      <c r="C3520"/>
      <c r="D3520"/>
      <c r="E3520"/>
      <c r="F3520"/>
      <c r="G3520"/>
      <c r="H3520"/>
      <c r="I3520"/>
      <c r="J3520"/>
      <c r="K3520"/>
      <c r="L3520"/>
    </row>
    <row r="3521" spans="2:12" ht="15" customHeight="1">
      <c r="B3521" s="1615"/>
      <c r="C3521"/>
      <c r="D3521"/>
      <c r="E3521"/>
      <c r="F3521"/>
      <c r="G3521"/>
      <c r="H3521"/>
      <c r="I3521"/>
      <c r="J3521"/>
      <c r="K3521"/>
      <c r="L3521"/>
    </row>
    <row r="3522" spans="2:12" ht="15" customHeight="1">
      <c r="B3522" s="1615"/>
      <c r="C3522"/>
      <c r="D3522"/>
      <c r="E3522"/>
      <c r="F3522"/>
      <c r="G3522"/>
      <c r="H3522"/>
      <c r="I3522"/>
      <c r="J3522"/>
      <c r="K3522"/>
      <c r="L3522"/>
    </row>
    <row r="3523" spans="2:12" ht="15" customHeight="1">
      <c r="B3523" s="1615"/>
      <c r="C3523"/>
      <c r="D3523"/>
      <c r="E3523"/>
      <c r="F3523"/>
      <c r="G3523"/>
      <c r="H3523"/>
      <c r="I3523"/>
      <c r="J3523"/>
      <c r="K3523"/>
      <c r="L3523"/>
    </row>
    <row r="3524" spans="2:12" ht="15" customHeight="1">
      <c r="B3524" s="1615"/>
      <c r="C3524"/>
      <c r="D3524"/>
      <c r="E3524"/>
      <c r="F3524"/>
      <c r="G3524"/>
      <c r="H3524"/>
      <c r="I3524"/>
      <c r="J3524"/>
      <c r="K3524"/>
      <c r="L3524"/>
    </row>
    <row r="3525" spans="2:12" ht="15" customHeight="1">
      <c r="B3525" s="1615"/>
      <c r="C3525"/>
      <c r="D3525"/>
      <c r="E3525"/>
      <c r="F3525"/>
      <c r="G3525"/>
      <c r="H3525"/>
      <c r="I3525"/>
      <c r="J3525"/>
      <c r="K3525"/>
      <c r="L3525"/>
    </row>
    <row r="3526" spans="2:12" ht="15" customHeight="1">
      <c r="B3526" s="1615"/>
      <c r="C3526"/>
      <c r="D3526"/>
      <c r="E3526"/>
      <c r="F3526"/>
      <c r="G3526"/>
      <c r="H3526"/>
      <c r="I3526"/>
      <c r="J3526"/>
      <c r="K3526"/>
      <c r="L3526"/>
    </row>
    <row r="3527" spans="2:12" ht="15" customHeight="1">
      <c r="B3527" s="1615"/>
      <c r="C3527"/>
      <c r="D3527"/>
      <c r="E3527"/>
      <c r="F3527"/>
      <c r="G3527"/>
      <c r="H3527"/>
      <c r="I3527"/>
      <c r="J3527"/>
      <c r="K3527"/>
      <c r="L3527"/>
    </row>
    <row r="3528" spans="2:12" ht="15" customHeight="1">
      <c r="B3528" s="1615"/>
      <c r="C3528"/>
      <c r="D3528"/>
      <c r="E3528"/>
      <c r="F3528"/>
      <c r="G3528"/>
      <c r="H3528"/>
      <c r="I3528"/>
      <c r="J3528"/>
      <c r="K3528"/>
      <c r="L3528"/>
    </row>
    <row r="3529" spans="2:12" ht="15" customHeight="1">
      <c r="B3529" s="1615"/>
      <c r="C3529"/>
      <c r="D3529"/>
      <c r="E3529"/>
      <c r="F3529"/>
      <c r="G3529"/>
      <c r="H3529"/>
      <c r="I3529"/>
      <c r="J3529"/>
      <c r="K3529"/>
      <c r="L3529"/>
    </row>
    <row r="3530" spans="2:12" ht="15" customHeight="1">
      <c r="B3530" s="1615"/>
      <c r="C3530"/>
      <c r="D3530"/>
      <c r="E3530"/>
      <c r="F3530"/>
      <c r="G3530"/>
      <c r="H3530"/>
      <c r="I3530"/>
      <c r="J3530"/>
      <c r="K3530"/>
      <c r="L3530"/>
    </row>
    <row r="3531" spans="2:12" ht="15" customHeight="1">
      <c r="B3531" s="1615"/>
      <c r="C3531"/>
      <c r="D3531"/>
      <c r="E3531"/>
      <c r="F3531"/>
      <c r="G3531"/>
      <c r="H3531"/>
      <c r="I3531"/>
      <c r="J3531"/>
      <c r="K3531"/>
      <c r="L3531"/>
    </row>
    <row r="3532" spans="2:12" ht="15" customHeight="1">
      <c r="B3532" s="1615"/>
      <c r="C3532"/>
      <c r="D3532"/>
      <c r="E3532"/>
      <c r="F3532"/>
      <c r="G3532"/>
      <c r="H3532"/>
      <c r="I3532"/>
      <c r="J3532"/>
      <c r="K3532"/>
      <c r="L3532"/>
    </row>
    <row r="3533" spans="2:12" ht="15" customHeight="1">
      <c r="B3533" s="1615"/>
      <c r="C3533"/>
      <c r="D3533"/>
      <c r="E3533"/>
      <c r="F3533"/>
      <c r="G3533"/>
      <c r="H3533"/>
      <c r="I3533"/>
      <c r="J3533"/>
      <c r="K3533"/>
      <c r="L3533"/>
    </row>
    <row r="3534" spans="2:12" ht="15" customHeight="1">
      <c r="B3534" s="1615"/>
      <c r="C3534"/>
      <c r="D3534"/>
      <c r="E3534"/>
      <c r="F3534"/>
      <c r="G3534"/>
      <c r="H3534"/>
      <c r="I3534"/>
      <c r="J3534"/>
      <c r="K3534"/>
      <c r="L3534"/>
    </row>
    <row r="3535" spans="2:12" ht="15" customHeight="1">
      <c r="B3535" s="1615"/>
      <c r="C3535"/>
      <c r="D3535"/>
      <c r="E3535"/>
      <c r="F3535"/>
      <c r="G3535"/>
      <c r="H3535"/>
      <c r="I3535"/>
      <c r="J3535"/>
      <c r="K3535"/>
      <c r="L3535"/>
    </row>
    <row r="3536" spans="2:12" ht="15" customHeight="1">
      <c r="B3536" s="1615"/>
      <c r="C3536"/>
      <c r="D3536"/>
      <c r="E3536"/>
      <c r="F3536"/>
      <c r="G3536"/>
      <c r="H3536"/>
      <c r="I3536"/>
      <c r="J3536"/>
      <c r="K3536"/>
      <c r="L3536"/>
    </row>
    <row r="3537" spans="2:12" ht="15" customHeight="1">
      <c r="B3537" s="1615"/>
      <c r="C3537"/>
      <c r="D3537"/>
      <c r="E3537"/>
      <c r="F3537"/>
      <c r="G3537"/>
      <c r="H3537"/>
      <c r="I3537"/>
      <c r="J3537"/>
      <c r="K3537"/>
      <c r="L3537"/>
    </row>
    <row r="3538" spans="2:12" ht="15" customHeight="1">
      <c r="B3538" s="1615"/>
      <c r="C3538"/>
      <c r="D3538"/>
      <c r="E3538"/>
      <c r="F3538"/>
      <c r="G3538"/>
      <c r="H3538"/>
      <c r="I3538"/>
      <c r="J3538"/>
      <c r="K3538"/>
      <c r="L3538"/>
    </row>
    <row r="3539" spans="2:12" ht="15" customHeight="1">
      <c r="B3539" s="1615"/>
      <c r="C3539"/>
      <c r="D3539"/>
      <c r="E3539"/>
      <c r="F3539"/>
      <c r="G3539"/>
      <c r="H3539"/>
      <c r="I3539"/>
      <c r="J3539"/>
      <c r="K3539"/>
      <c r="L3539"/>
    </row>
    <row r="3540" spans="2:12" ht="15" customHeight="1">
      <c r="B3540" s="1615"/>
      <c r="C3540"/>
      <c r="D3540"/>
      <c r="E3540"/>
      <c r="F3540"/>
      <c r="G3540"/>
      <c r="H3540"/>
      <c r="I3540"/>
      <c r="J3540"/>
      <c r="K3540"/>
      <c r="L3540"/>
    </row>
    <row r="3541" spans="2:12" ht="15" customHeight="1">
      <c r="B3541" s="1615"/>
      <c r="C3541"/>
      <c r="D3541"/>
      <c r="E3541"/>
      <c r="F3541"/>
      <c r="G3541"/>
      <c r="H3541"/>
      <c r="I3541"/>
      <c r="J3541"/>
      <c r="K3541"/>
      <c r="L3541"/>
    </row>
    <row r="3542" spans="2:12" ht="15" customHeight="1">
      <c r="B3542" s="1615"/>
      <c r="C3542"/>
      <c r="D3542"/>
      <c r="E3542"/>
      <c r="F3542"/>
      <c r="G3542"/>
      <c r="H3542"/>
      <c r="I3542"/>
      <c r="J3542"/>
      <c r="K3542"/>
      <c r="L3542"/>
    </row>
    <row r="3543" spans="2:12" ht="15" customHeight="1">
      <c r="B3543" s="1615"/>
      <c r="C3543"/>
      <c r="D3543"/>
      <c r="E3543"/>
      <c r="F3543"/>
      <c r="G3543"/>
      <c r="H3543"/>
      <c r="I3543"/>
      <c r="J3543"/>
      <c r="K3543"/>
      <c r="L3543"/>
    </row>
    <row r="3544" spans="2:12" ht="15" customHeight="1">
      <c r="B3544" s="1615"/>
      <c r="C3544"/>
      <c r="D3544"/>
      <c r="E3544"/>
      <c r="F3544"/>
      <c r="G3544"/>
      <c r="H3544"/>
      <c r="I3544"/>
      <c r="J3544"/>
      <c r="K3544"/>
      <c r="L3544"/>
    </row>
    <row r="3545" spans="2:12" ht="15" customHeight="1">
      <c r="B3545" s="1615"/>
      <c r="C3545"/>
      <c r="D3545"/>
      <c r="E3545"/>
      <c r="F3545"/>
      <c r="G3545"/>
      <c r="H3545"/>
      <c r="I3545"/>
      <c r="J3545"/>
      <c r="K3545"/>
      <c r="L3545"/>
    </row>
    <row r="3546" spans="2:12" ht="15" customHeight="1">
      <c r="B3546" s="1615"/>
      <c r="C3546"/>
      <c r="D3546"/>
      <c r="E3546"/>
      <c r="F3546"/>
      <c r="G3546"/>
      <c r="H3546"/>
      <c r="I3546"/>
      <c r="J3546"/>
      <c r="K3546"/>
      <c r="L3546"/>
    </row>
    <row r="3547" spans="2:12" ht="15" customHeight="1">
      <c r="B3547" s="1615"/>
      <c r="C3547"/>
      <c r="D3547"/>
      <c r="E3547"/>
      <c r="F3547"/>
      <c r="G3547"/>
      <c r="H3547"/>
      <c r="I3547"/>
      <c r="J3547"/>
      <c r="K3547"/>
      <c r="L3547"/>
    </row>
    <row r="3548" spans="2:12" ht="15" customHeight="1">
      <c r="B3548" s="1615"/>
      <c r="C3548"/>
      <c r="D3548"/>
      <c r="E3548"/>
      <c r="F3548"/>
      <c r="G3548"/>
      <c r="H3548"/>
      <c r="I3548"/>
      <c r="J3548"/>
      <c r="K3548"/>
      <c r="L3548"/>
    </row>
    <row r="3549" spans="2:12" ht="15" customHeight="1">
      <c r="B3549" s="1615"/>
      <c r="C3549"/>
      <c r="D3549"/>
      <c r="E3549"/>
      <c r="F3549"/>
      <c r="G3549"/>
      <c r="H3549"/>
      <c r="I3549"/>
      <c r="J3549"/>
      <c r="K3549"/>
      <c r="L3549"/>
    </row>
    <row r="3550" spans="2:12" ht="15" customHeight="1">
      <c r="B3550" s="1615"/>
      <c r="C3550"/>
      <c r="D3550"/>
      <c r="E3550"/>
      <c r="F3550"/>
      <c r="G3550"/>
      <c r="H3550"/>
      <c r="I3550"/>
      <c r="J3550"/>
      <c r="K3550"/>
      <c r="L3550"/>
    </row>
    <row r="3551" spans="2:12" ht="15" customHeight="1">
      <c r="B3551" s="1615"/>
      <c r="C3551"/>
      <c r="D3551"/>
      <c r="E3551"/>
      <c r="F3551"/>
      <c r="G3551"/>
      <c r="H3551"/>
      <c r="I3551"/>
      <c r="J3551"/>
      <c r="K3551"/>
      <c r="L3551"/>
    </row>
    <row r="3552" spans="2:12" ht="15" customHeight="1">
      <c r="B3552" s="1615"/>
      <c r="C3552"/>
      <c r="D3552"/>
      <c r="E3552"/>
      <c r="F3552"/>
      <c r="G3552"/>
      <c r="H3552"/>
      <c r="I3552"/>
      <c r="J3552"/>
      <c r="K3552"/>
      <c r="L3552"/>
    </row>
    <row r="3553" spans="2:12" ht="15" customHeight="1">
      <c r="B3553" s="1615"/>
      <c r="C3553"/>
      <c r="D3553"/>
      <c r="E3553"/>
      <c r="F3553"/>
      <c r="G3553"/>
      <c r="H3553"/>
      <c r="I3553"/>
      <c r="J3553"/>
      <c r="K3553"/>
      <c r="L3553"/>
    </row>
    <row r="3554" spans="2:12" ht="15" customHeight="1">
      <c r="B3554" s="1615"/>
      <c r="C3554"/>
      <c r="D3554"/>
      <c r="E3554"/>
      <c r="F3554"/>
      <c r="G3554"/>
      <c r="H3554"/>
      <c r="I3554"/>
      <c r="J3554"/>
      <c r="K3554"/>
      <c r="L3554"/>
    </row>
    <row r="3555" spans="2:12" ht="15" customHeight="1">
      <c r="B3555" s="1615"/>
      <c r="C3555"/>
      <c r="D3555"/>
      <c r="E3555"/>
      <c r="F3555"/>
      <c r="G3555"/>
      <c r="H3555"/>
      <c r="I3555"/>
      <c r="J3555"/>
      <c r="K3555"/>
      <c r="L3555"/>
    </row>
    <row r="3556" spans="2:12" ht="15" customHeight="1">
      <c r="B3556" s="1615"/>
      <c r="C3556"/>
      <c r="D3556"/>
      <c r="E3556"/>
      <c r="F3556"/>
      <c r="G3556"/>
      <c r="H3556"/>
      <c r="I3556"/>
      <c r="J3556"/>
      <c r="K3556"/>
      <c r="L3556"/>
    </row>
    <row r="3557" spans="2:12" ht="15" customHeight="1">
      <c r="B3557" s="1615"/>
      <c r="C3557"/>
      <c r="D3557"/>
      <c r="E3557"/>
      <c r="F3557"/>
      <c r="G3557"/>
      <c r="H3557"/>
      <c r="I3557"/>
      <c r="J3557"/>
      <c r="K3557"/>
      <c r="L3557"/>
    </row>
    <row r="3558" spans="2:12" ht="15" customHeight="1">
      <c r="B3558" s="1615"/>
      <c r="C3558"/>
      <c r="D3558"/>
      <c r="E3558"/>
      <c r="F3558"/>
      <c r="G3558"/>
      <c r="H3558"/>
      <c r="I3558"/>
      <c r="J3558"/>
      <c r="K3558"/>
      <c r="L3558"/>
    </row>
    <row r="3559" spans="2:12" ht="15" customHeight="1">
      <c r="B3559" s="1615"/>
      <c r="C3559"/>
      <c r="D3559"/>
      <c r="E3559"/>
      <c r="F3559"/>
      <c r="G3559"/>
      <c r="H3559"/>
      <c r="I3559"/>
      <c r="J3559"/>
      <c r="K3559"/>
      <c r="L3559"/>
    </row>
    <row r="3560" spans="2:12" ht="15" customHeight="1">
      <c r="B3560" s="1615"/>
      <c r="C3560"/>
      <c r="D3560"/>
      <c r="E3560"/>
      <c r="F3560"/>
      <c r="G3560"/>
      <c r="H3560"/>
      <c r="I3560"/>
      <c r="J3560"/>
      <c r="K3560"/>
      <c r="L3560"/>
    </row>
    <row r="3561" spans="2:12" ht="15" customHeight="1">
      <c r="B3561" s="1615"/>
      <c r="C3561"/>
      <c r="D3561"/>
      <c r="E3561"/>
      <c r="F3561"/>
      <c r="G3561"/>
      <c r="H3561"/>
      <c r="I3561"/>
      <c r="J3561"/>
      <c r="K3561"/>
      <c r="L3561"/>
    </row>
    <row r="3562" spans="2:12" ht="15" customHeight="1">
      <c r="B3562" s="1615"/>
      <c r="C3562"/>
      <c r="D3562"/>
      <c r="E3562"/>
      <c r="F3562"/>
      <c r="G3562"/>
      <c r="H3562"/>
      <c r="I3562"/>
      <c r="J3562"/>
      <c r="K3562"/>
      <c r="L3562"/>
    </row>
    <row r="3563" spans="2:12" ht="15" customHeight="1">
      <c r="B3563" s="1615"/>
      <c r="C3563"/>
      <c r="D3563"/>
      <c r="E3563"/>
      <c r="F3563"/>
      <c r="G3563"/>
      <c r="H3563"/>
      <c r="I3563"/>
      <c r="J3563"/>
      <c r="K3563"/>
      <c r="L3563"/>
    </row>
    <row r="3564" spans="2:12" ht="15" customHeight="1">
      <c r="B3564" s="1615"/>
      <c r="C3564"/>
      <c r="D3564"/>
      <c r="E3564"/>
      <c r="F3564"/>
      <c r="G3564"/>
      <c r="H3564"/>
      <c r="I3564"/>
      <c r="J3564"/>
      <c r="K3564"/>
      <c r="L3564"/>
    </row>
    <row r="3565" spans="2:12" ht="15" customHeight="1">
      <c r="B3565" s="1615"/>
      <c r="C3565"/>
      <c r="D3565"/>
      <c r="E3565"/>
      <c r="F3565"/>
      <c r="G3565"/>
      <c r="H3565"/>
      <c r="I3565"/>
      <c r="J3565"/>
      <c r="K3565"/>
      <c r="L3565"/>
    </row>
    <row r="3566" spans="2:12" ht="15" customHeight="1">
      <c r="B3566" s="1615"/>
      <c r="C3566"/>
      <c r="D3566"/>
      <c r="E3566"/>
      <c r="F3566"/>
      <c r="G3566"/>
      <c r="H3566"/>
      <c r="I3566"/>
      <c r="J3566"/>
      <c r="K3566"/>
      <c r="L3566"/>
    </row>
    <row r="3567" spans="2:12" ht="15" customHeight="1">
      <c r="B3567" s="1615"/>
      <c r="C3567"/>
      <c r="D3567"/>
      <c r="E3567"/>
      <c r="F3567"/>
      <c r="G3567"/>
      <c r="H3567"/>
      <c r="I3567"/>
      <c r="J3567"/>
      <c r="K3567"/>
      <c r="L3567"/>
    </row>
    <row r="3568" spans="2:12" ht="15" customHeight="1">
      <c r="B3568" s="1615"/>
      <c r="C3568"/>
      <c r="D3568"/>
      <c r="E3568"/>
      <c r="F3568"/>
      <c r="G3568"/>
      <c r="H3568"/>
      <c r="I3568"/>
      <c r="J3568"/>
      <c r="K3568"/>
      <c r="L3568"/>
    </row>
    <row r="3569" spans="2:12" ht="15" customHeight="1">
      <c r="B3569" s="1615"/>
      <c r="C3569"/>
      <c r="D3569"/>
      <c r="E3569"/>
      <c r="F3569"/>
      <c r="G3569"/>
      <c r="H3569"/>
      <c r="I3569"/>
      <c r="J3569"/>
      <c r="K3569"/>
      <c r="L3569"/>
    </row>
    <row r="3570" spans="2:12" ht="15" customHeight="1">
      <c r="B3570" s="1615"/>
      <c r="C3570"/>
      <c r="D3570"/>
      <c r="E3570"/>
      <c r="F3570"/>
      <c r="G3570"/>
      <c r="H3570"/>
      <c r="I3570"/>
      <c r="J3570"/>
      <c r="K3570"/>
      <c r="L3570"/>
    </row>
    <row r="3571" spans="2:12" ht="15" customHeight="1">
      <c r="B3571" s="1615"/>
      <c r="C3571"/>
      <c r="D3571"/>
      <c r="E3571"/>
      <c r="F3571"/>
      <c r="G3571"/>
      <c r="H3571"/>
      <c r="I3571"/>
      <c r="J3571"/>
      <c r="K3571"/>
      <c r="L3571"/>
    </row>
    <row r="3572" spans="2:12" ht="15" customHeight="1">
      <c r="B3572" s="1615"/>
      <c r="C3572"/>
      <c r="D3572"/>
      <c r="E3572"/>
      <c r="F3572"/>
      <c r="G3572"/>
      <c r="H3572"/>
      <c r="I3572"/>
      <c r="J3572"/>
      <c r="K3572"/>
      <c r="L3572"/>
    </row>
    <row r="3573" spans="2:12" ht="15" customHeight="1">
      <c r="B3573" s="1615"/>
      <c r="C3573"/>
      <c r="D3573"/>
      <c r="E3573"/>
      <c r="F3573"/>
      <c r="G3573"/>
      <c r="H3573"/>
      <c r="I3573"/>
      <c r="J3573"/>
      <c r="K3573"/>
      <c r="L3573"/>
    </row>
    <row r="3574" spans="2:12" ht="15" customHeight="1">
      <c r="B3574" s="1615"/>
      <c r="C3574"/>
      <c r="D3574"/>
      <c r="E3574"/>
      <c r="F3574"/>
      <c r="G3574"/>
      <c r="H3574"/>
      <c r="I3574"/>
      <c r="J3574"/>
      <c r="K3574"/>
      <c r="L3574"/>
    </row>
    <row r="3575" spans="2:12" ht="15" customHeight="1">
      <c r="B3575" s="1615"/>
      <c r="C3575"/>
      <c r="D3575"/>
      <c r="E3575"/>
      <c r="F3575"/>
      <c r="G3575"/>
      <c r="H3575"/>
      <c r="I3575"/>
      <c r="J3575"/>
      <c r="K3575"/>
      <c r="L3575"/>
    </row>
    <row r="3576" spans="2:12" ht="15" customHeight="1">
      <c r="B3576" s="1615"/>
      <c r="C3576"/>
      <c r="D3576"/>
      <c r="E3576"/>
      <c r="F3576"/>
      <c r="G3576"/>
      <c r="H3576"/>
      <c r="I3576"/>
      <c r="J3576"/>
      <c r="K3576"/>
      <c r="L3576"/>
    </row>
    <row r="3577" spans="2:12" ht="15" customHeight="1">
      <c r="B3577" s="1615"/>
      <c r="C3577"/>
      <c r="D3577"/>
      <c r="E3577"/>
      <c r="F3577"/>
      <c r="G3577"/>
      <c r="H3577"/>
      <c r="I3577"/>
      <c r="J3577"/>
      <c r="K3577"/>
      <c r="L3577"/>
    </row>
    <row r="3578" spans="2:12" ht="15" customHeight="1">
      <c r="B3578" s="1615"/>
      <c r="C3578"/>
      <c r="D3578"/>
      <c r="E3578"/>
      <c r="F3578"/>
      <c r="G3578"/>
      <c r="H3578"/>
      <c r="I3578"/>
      <c r="J3578"/>
      <c r="K3578"/>
      <c r="L3578"/>
    </row>
    <row r="3579" spans="2:12" ht="15" customHeight="1">
      <c r="B3579" s="1615"/>
      <c r="C3579"/>
      <c r="D3579"/>
      <c r="E3579"/>
      <c r="F3579"/>
      <c r="G3579"/>
      <c r="H3579"/>
      <c r="I3579"/>
      <c r="J3579"/>
      <c r="K3579"/>
      <c r="L3579"/>
    </row>
    <row r="3580" spans="2:12" ht="15" customHeight="1">
      <c r="B3580" s="1615"/>
      <c r="C3580"/>
      <c r="D3580"/>
      <c r="E3580"/>
      <c r="F3580"/>
      <c r="G3580"/>
      <c r="H3580"/>
      <c r="I3580"/>
      <c r="J3580"/>
      <c r="K3580"/>
      <c r="L3580"/>
    </row>
    <row r="3581" spans="2:12" ht="15" customHeight="1">
      <c r="B3581" s="1615"/>
      <c r="C3581"/>
      <c r="D3581"/>
      <c r="E3581"/>
      <c r="F3581"/>
      <c r="G3581"/>
      <c r="H3581"/>
      <c r="I3581"/>
      <c r="J3581"/>
      <c r="K3581"/>
      <c r="L3581"/>
    </row>
    <row r="3582" spans="2:12" ht="15" customHeight="1">
      <c r="B3582" s="1615"/>
      <c r="C3582"/>
      <c r="D3582"/>
      <c r="E3582"/>
      <c r="F3582"/>
      <c r="G3582"/>
      <c r="H3582"/>
      <c r="I3582"/>
      <c r="J3582"/>
      <c r="K3582"/>
      <c r="L3582"/>
    </row>
    <row r="3583" spans="2:12" ht="15" customHeight="1">
      <c r="B3583" s="1615"/>
      <c r="C3583"/>
      <c r="D3583"/>
      <c r="E3583"/>
      <c r="F3583"/>
      <c r="G3583"/>
      <c r="H3583"/>
      <c r="I3583"/>
      <c r="J3583"/>
      <c r="K3583"/>
      <c r="L3583"/>
    </row>
    <row r="3584" spans="2:12" ht="15" customHeight="1">
      <c r="B3584" s="1615"/>
      <c r="C3584"/>
      <c r="D3584"/>
      <c r="E3584"/>
      <c r="F3584"/>
      <c r="G3584"/>
      <c r="H3584"/>
      <c r="I3584"/>
      <c r="J3584"/>
      <c r="K3584"/>
      <c r="L3584"/>
    </row>
    <row r="3585" spans="2:12" ht="15" customHeight="1">
      <c r="B3585" s="1615"/>
      <c r="C3585"/>
      <c r="D3585"/>
      <c r="E3585"/>
      <c r="F3585"/>
      <c r="G3585"/>
      <c r="H3585"/>
      <c r="I3585"/>
      <c r="J3585"/>
      <c r="K3585"/>
      <c r="L3585"/>
    </row>
    <row r="3586" spans="2:12" ht="15" customHeight="1">
      <c r="B3586" s="1615"/>
      <c r="C3586"/>
      <c r="D3586"/>
      <c r="E3586"/>
      <c r="F3586"/>
      <c r="G3586"/>
      <c r="H3586"/>
      <c r="I3586"/>
      <c r="J3586"/>
      <c r="K3586"/>
      <c r="L3586"/>
    </row>
    <row r="3587" spans="2:12" ht="15" customHeight="1">
      <c r="B3587" s="1615"/>
      <c r="C3587"/>
      <c r="D3587"/>
      <c r="E3587"/>
      <c r="F3587"/>
      <c r="G3587"/>
      <c r="H3587"/>
      <c r="I3587"/>
      <c r="J3587"/>
      <c r="K3587"/>
      <c r="L3587"/>
    </row>
    <row r="3588" spans="2:12" ht="15" customHeight="1">
      <c r="B3588" s="1615"/>
      <c r="C3588"/>
      <c r="D3588"/>
      <c r="E3588"/>
      <c r="F3588"/>
      <c r="G3588"/>
      <c r="H3588"/>
      <c r="I3588"/>
      <c r="J3588"/>
      <c r="K3588"/>
      <c r="L3588"/>
    </row>
    <row r="3589" spans="2:12" ht="15" customHeight="1">
      <c r="B3589" s="1615"/>
      <c r="C3589"/>
      <c r="D3589"/>
      <c r="E3589"/>
      <c r="F3589"/>
      <c r="G3589"/>
      <c r="H3589"/>
      <c r="I3589"/>
      <c r="J3589"/>
      <c r="K3589"/>
      <c r="L3589"/>
    </row>
    <row r="3590" spans="2:12" ht="15" customHeight="1">
      <c r="B3590" s="1615"/>
      <c r="C3590"/>
      <c r="D3590"/>
      <c r="E3590"/>
      <c r="F3590"/>
      <c r="G3590"/>
      <c r="H3590"/>
      <c r="I3590"/>
      <c r="J3590"/>
      <c r="K3590"/>
      <c r="L3590"/>
    </row>
    <row r="3591" spans="2:12" ht="15" customHeight="1">
      <c r="B3591" s="1615"/>
      <c r="C3591"/>
      <c r="D3591"/>
      <c r="E3591"/>
      <c r="F3591"/>
      <c r="G3591"/>
      <c r="H3591"/>
      <c r="I3591"/>
      <c r="J3591"/>
      <c r="K3591"/>
      <c r="L3591"/>
    </row>
    <row r="3592" spans="2:12" ht="15" customHeight="1">
      <c r="B3592" s="1615"/>
      <c r="C3592"/>
      <c r="D3592"/>
      <c r="E3592"/>
      <c r="F3592"/>
      <c r="G3592"/>
      <c r="H3592"/>
      <c r="I3592"/>
      <c r="J3592"/>
      <c r="K3592"/>
      <c r="L3592"/>
    </row>
    <row r="3593" spans="2:12" ht="15" customHeight="1">
      <c r="B3593" s="1615"/>
      <c r="C3593"/>
      <c r="D3593"/>
      <c r="E3593"/>
      <c r="F3593"/>
      <c r="G3593"/>
      <c r="H3593"/>
      <c r="I3593"/>
      <c r="J3593"/>
      <c r="K3593"/>
      <c r="L3593"/>
    </row>
    <row r="3594" spans="2:12" ht="15" customHeight="1">
      <c r="B3594" s="1615"/>
      <c r="C3594"/>
      <c r="D3594"/>
      <c r="E3594"/>
      <c r="F3594"/>
      <c r="G3594"/>
      <c r="H3594"/>
      <c r="I3594"/>
      <c r="J3594"/>
      <c r="K3594"/>
      <c r="L3594"/>
    </row>
    <row r="3595" spans="2:12" ht="15" customHeight="1">
      <c r="B3595" s="1615"/>
      <c r="C3595"/>
      <c r="D3595"/>
      <c r="E3595"/>
      <c r="F3595"/>
      <c r="G3595"/>
      <c r="H3595"/>
      <c r="I3595"/>
      <c r="J3595"/>
      <c r="K3595"/>
      <c r="L3595"/>
    </row>
    <row r="3596" spans="2:12" ht="15" customHeight="1">
      <c r="B3596" s="1615"/>
      <c r="C3596"/>
      <c r="D3596"/>
      <c r="E3596"/>
      <c r="F3596"/>
      <c r="G3596"/>
      <c r="H3596"/>
      <c r="I3596"/>
      <c r="J3596"/>
      <c r="K3596"/>
      <c r="L3596"/>
    </row>
    <row r="3597" spans="2:12" ht="15" customHeight="1">
      <c r="B3597" s="1615"/>
      <c r="C3597"/>
      <c r="D3597"/>
      <c r="E3597"/>
      <c r="F3597"/>
      <c r="G3597"/>
      <c r="H3597"/>
      <c r="I3597"/>
      <c r="J3597"/>
      <c r="K3597"/>
      <c r="L3597"/>
    </row>
    <row r="3598" spans="2:12" ht="15" customHeight="1">
      <c r="B3598" s="1615"/>
      <c r="C3598"/>
      <c r="D3598"/>
      <c r="E3598"/>
      <c r="F3598"/>
      <c r="G3598"/>
      <c r="H3598"/>
      <c r="I3598"/>
      <c r="J3598"/>
      <c r="K3598"/>
      <c r="L3598"/>
    </row>
    <row r="3599" spans="2:12" ht="15" customHeight="1">
      <c r="B3599" s="1615"/>
      <c r="C3599"/>
      <c r="D3599"/>
      <c r="E3599"/>
      <c r="F3599"/>
      <c r="G3599"/>
      <c r="H3599"/>
      <c r="I3599"/>
      <c r="J3599"/>
      <c r="K3599"/>
      <c r="L3599"/>
    </row>
    <row r="3600" spans="2:12" ht="15" customHeight="1">
      <c r="B3600" s="1615"/>
      <c r="C3600"/>
      <c r="D3600"/>
      <c r="E3600"/>
      <c r="F3600"/>
      <c r="G3600"/>
      <c r="H3600"/>
      <c r="I3600"/>
      <c r="J3600"/>
      <c r="K3600"/>
      <c r="L3600"/>
    </row>
    <row r="3601" spans="2:12" ht="15" customHeight="1">
      <c r="B3601" s="1615"/>
      <c r="C3601"/>
      <c r="D3601"/>
      <c r="E3601"/>
      <c r="F3601"/>
      <c r="G3601"/>
      <c r="H3601"/>
      <c r="I3601"/>
      <c r="J3601"/>
      <c r="K3601"/>
      <c r="L3601"/>
    </row>
    <row r="3602" spans="2:12" ht="15" customHeight="1">
      <c r="B3602" s="1615"/>
      <c r="C3602"/>
      <c r="D3602"/>
      <c r="E3602"/>
      <c r="F3602"/>
      <c r="G3602"/>
      <c r="H3602"/>
      <c r="I3602"/>
      <c r="J3602"/>
      <c r="K3602"/>
      <c r="L3602"/>
    </row>
    <row r="3603" spans="2:12" ht="15" customHeight="1">
      <c r="B3603" s="1615"/>
      <c r="C3603"/>
      <c r="D3603"/>
      <c r="E3603"/>
      <c r="F3603"/>
      <c r="G3603"/>
      <c r="H3603"/>
      <c r="I3603"/>
      <c r="J3603"/>
      <c r="K3603"/>
      <c r="L3603"/>
    </row>
    <row r="3604" spans="2:12" ht="15" customHeight="1">
      <c r="B3604" s="1615"/>
      <c r="C3604"/>
      <c r="D3604"/>
      <c r="E3604"/>
      <c r="F3604"/>
      <c r="G3604"/>
      <c r="H3604"/>
      <c r="I3604"/>
      <c r="J3604"/>
      <c r="K3604"/>
      <c r="L3604"/>
    </row>
    <row r="3605" spans="2:12" ht="15" customHeight="1">
      <c r="B3605" s="1615"/>
      <c r="C3605"/>
      <c r="D3605"/>
      <c r="E3605"/>
      <c r="F3605"/>
      <c r="G3605"/>
      <c r="H3605"/>
      <c r="I3605"/>
      <c r="J3605"/>
      <c r="K3605"/>
      <c r="L3605"/>
    </row>
    <row r="3606" spans="2:12" ht="15" customHeight="1">
      <c r="B3606" s="1615"/>
      <c r="C3606"/>
      <c r="D3606"/>
      <c r="E3606"/>
      <c r="F3606"/>
      <c r="G3606"/>
      <c r="H3606"/>
      <c r="I3606"/>
      <c r="J3606"/>
      <c r="K3606"/>
      <c r="L3606"/>
    </row>
    <row r="3607" spans="2:12" ht="15" customHeight="1">
      <c r="B3607" s="1615"/>
      <c r="C3607"/>
      <c r="D3607"/>
      <c r="E3607"/>
      <c r="F3607"/>
      <c r="G3607"/>
      <c r="H3607"/>
      <c r="I3607"/>
      <c r="J3607"/>
      <c r="K3607"/>
      <c r="L3607"/>
    </row>
    <row r="3608" spans="2:12" ht="15" customHeight="1">
      <c r="B3608" s="1615"/>
      <c r="C3608"/>
      <c r="D3608"/>
      <c r="E3608"/>
      <c r="F3608"/>
      <c r="G3608"/>
      <c r="H3608"/>
      <c r="I3608"/>
      <c r="J3608"/>
      <c r="K3608"/>
      <c r="L3608"/>
    </row>
    <row r="3609" spans="2:12" ht="15" customHeight="1">
      <c r="B3609" s="1615"/>
      <c r="C3609"/>
      <c r="D3609"/>
      <c r="E3609"/>
      <c r="F3609"/>
      <c r="G3609"/>
      <c r="H3609"/>
      <c r="I3609"/>
      <c r="J3609"/>
      <c r="K3609"/>
      <c r="L3609"/>
    </row>
    <row r="3610" spans="2:12" ht="15" customHeight="1">
      <c r="B3610" s="1615"/>
      <c r="C3610"/>
      <c r="D3610"/>
      <c r="E3610"/>
      <c r="F3610"/>
      <c r="G3610"/>
      <c r="H3610"/>
      <c r="I3610"/>
      <c r="J3610"/>
      <c r="K3610"/>
      <c r="L3610"/>
    </row>
    <row r="3611" spans="2:12" ht="15" customHeight="1">
      <c r="B3611" s="1615"/>
      <c r="C3611"/>
      <c r="D3611"/>
      <c r="E3611"/>
      <c r="F3611"/>
      <c r="G3611"/>
      <c r="H3611"/>
      <c r="I3611"/>
      <c r="J3611"/>
      <c r="K3611"/>
      <c r="L3611"/>
    </row>
    <row r="3612" spans="2:12" ht="15" customHeight="1">
      <c r="B3612" s="1615"/>
      <c r="C3612"/>
      <c r="D3612"/>
      <c r="E3612"/>
      <c r="F3612"/>
      <c r="G3612"/>
      <c r="H3612"/>
      <c r="I3612"/>
      <c r="J3612"/>
      <c r="K3612"/>
      <c r="L3612"/>
    </row>
    <row r="3613" spans="2:12" ht="15" customHeight="1">
      <c r="B3613" s="1615"/>
      <c r="C3613"/>
      <c r="D3613"/>
      <c r="E3613"/>
      <c r="F3613"/>
      <c r="G3613"/>
      <c r="H3613"/>
      <c r="I3613"/>
      <c r="J3613"/>
      <c r="K3613"/>
      <c r="L3613"/>
    </row>
    <row r="3614" spans="2:12" ht="15" customHeight="1">
      <c r="B3614" s="1615"/>
      <c r="C3614"/>
      <c r="D3614"/>
      <c r="E3614"/>
      <c r="F3614"/>
      <c r="G3614"/>
      <c r="H3614"/>
      <c r="I3614"/>
      <c r="J3614"/>
      <c r="K3614"/>
      <c r="L3614"/>
    </row>
    <row r="3615" spans="2:12" ht="15" customHeight="1">
      <c r="B3615" s="1615"/>
      <c r="C3615"/>
      <c r="D3615"/>
      <c r="E3615"/>
      <c r="F3615"/>
      <c r="G3615"/>
      <c r="H3615"/>
      <c r="I3615"/>
      <c r="J3615"/>
      <c r="K3615"/>
      <c r="L3615"/>
    </row>
    <row r="3616" spans="2:12" ht="15" customHeight="1">
      <c r="B3616" s="1615"/>
      <c r="C3616"/>
      <c r="D3616"/>
      <c r="E3616"/>
      <c r="F3616"/>
      <c r="G3616"/>
      <c r="H3616"/>
      <c r="I3616"/>
      <c r="J3616"/>
      <c r="K3616"/>
      <c r="L3616"/>
    </row>
    <row r="3617" spans="2:12" ht="15" customHeight="1">
      <c r="B3617" s="1615"/>
      <c r="C3617"/>
      <c r="D3617"/>
      <c r="E3617"/>
      <c r="F3617"/>
      <c r="G3617"/>
      <c r="H3617"/>
      <c r="I3617"/>
      <c r="J3617"/>
      <c r="K3617"/>
      <c r="L3617"/>
    </row>
    <row r="3618" spans="2:12" ht="15" customHeight="1">
      <c r="B3618" s="1615"/>
      <c r="C3618"/>
      <c r="D3618"/>
      <c r="E3618"/>
      <c r="F3618"/>
      <c r="G3618"/>
      <c r="H3618"/>
      <c r="I3618"/>
      <c r="J3618"/>
      <c r="K3618"/>
      <c r="L3618"/>
    </row>
    <row r="3619" spans="2:12" ht="15" customHeight="1">
      <c r="B3619" s="1615"/>
      <c r="C3619"/>
      <c r="D3619"/>
      <c r="E3619"/>
      <c r="F3619"/>
      <c r="G3619"/>
      <c r="H3619"/>
      <c r="I3619"/>
      <c r="J3619"/>
      <c r="K3619"/>
      <c r="L3619"/>
    </row>
    <row r="3620" spans="2:12" ht="15" customHeight="1">
      <c r="B3620" s="1615"/>
      <c r="C3620"/>
      <c r="D3620"/>
      <c r="E3620"/>
      <c r="F3620"/>
      <c r="G3620"/>
      <c r="H3620"/>
      <c r="I3620"/>
      <c r="J3620"/>
      <c r="K3620"/>
      <c r="L3620"/>
    </row>
    <row r="3621" spans="2:12" ht="15" customHeight="1">
      <c r="B3621" s="1615"/>
      <c r="C3621"/>
      <c r="D3621"/>
      <c r="E3621"/>
      <c r="F3621"/>
      <c r="G3621"/>
      <c r="H3621"/>
      <c r="I3621"/>
      <c r="J3621"/>
      <c r="K3621"/>
      <c r="L3621"/>
    </row>
    <row r="3622" spans="2:12" ht="15" customHeight="1">
      <c r="B3622" s="1615"/>
      <c r="C3622"/>
      <c r="D3622"/>
      <c r="E3622"/>
      <c r="F3622"/>
      <c r="G3622"/>
      <c r="H3622"/>
      <c r="I3622"/>
      <c r="J3622"/>
      <c r="K3622"/>
      <c r="L3622"/>
    </row>
    <row r="3623" spans="2:12" ht="15" customHeight="1">
      <c r="B3623" s="1615"/>
      <c r="C3623"/>
      <c r="D3623"/>
      <c r="E3623"/>
      <c r="F3623"/>
      <c r="G3623"/>
      <c r="H3623"/>
      <c r="I3623"/>
      <c r="J3623"/>
      <c r="K3623"/>
      <c r="L3623"/>
    </row>
    <row r="3624" spans="2:12" ht="15" customHeight="1">
      <c r="B3624" s="1615"/>
      <c r="C3624"/>
      <c r="D3624"/>
      <c r="E3624"/>
      <c r="F3624"/>
      <c r="G3624"/>
      <c r="H3624"/>
      <c r="I3624"/>
      <c r="J3624"/>
      <c r="K3624"/>
      <c r="L3624"/>
    </row>
    <row r="3625" spans="2:12" ht="15" customHeight="1">
      <c r="B3625" s="1615"/>
      <c r="C3625"/>
      <c r="D3625"/>
      <c r="E3625"/>
      <c r="F3625"/>
      <c r="G3625"/>
      <c r="H3625"/>
      <c r="I3625"/>
      <c r="J3625"/>
      <c r="K3625"/>
      <c r="L3625"/>
    </row>
    <row r="3626" spans="2:12" ht="15" customHeight="1">
      <c r="B3626" s="1615"/>
      <c r="C3626"/>
      <c r="D3626"/>
      <c r="E3626"/>
      <c r="F3626"/>
      <c r="G3626"/>
      <c r="H3626"/>
      <c r="I3626"/>
      <c r="J3626"/>
      <c r="K3626"/>
      <c r="L3626"/>
    </row>
    <row r="3627" spans="2:12" ht="15" customHeight="1">
      <c r="B3627" s="1615"/>
      <c r="C3627"/>
      <c r="D3627"/>
      <c r="E3627"/>
      <c r="F3627"/>
      <c r="G3627"/>
      <c r="H3627"/>
      <c r="I3627"/>
      <c r="J3627"/>
      <c r="K3627"/>
      <c r="L3627"/>
    </row>
    <row r="3628" spans="2:12" ht="15" customHeight="1">
      <c r="B3628" s="1615"/>
      <c r="C3628"/>
      <c r="D3628"/>
      <c r="E3628"/>
      <c r="F3628"/>
      <c r="G3628"/>
      <c r="H3628"/>
      <c r="I3628"/>
      <c r="J3628"/>
      <c r="K3628"/>
      <c r="L3628"/>
    </row>
    <row r="3629" spans="2:12" ht="15" customHeight="1">
      <c r="B3629" s="1615"/>
      <c r="C3629"/>
      <c r="D3629"/>
      <c r="E3629"/>
      <c r="F3629"/>
      <c r="G3629"/>
      <c r="H3629"/>
      <c r="I3629"/>
      <c r="J3629"/>
      <c r="K3629"/>
      <c r="L3629"/>
    </row>
    <row r="3630" spans="2:12" ht="15" customHeight="1">
      <c r="B3630" s="1615"/>
      <c r="C3630"/>
      <c r="D3630"/>
      <c r="E3630"/>
      <c r="F3630"/>
      <c r="G3630"/>
      <c r="H3630"/>
      <c r="I3630"/>
      <c r="J3630"/>
      <c r="K3630"/>
      <c r="L3630"/>
    </row>
    <row r="3631" spans="2:12" ht="15" customHeight="1">
      <c r="B3631" s="1615"/>
      <c r="C3631"/>
      <c r="D3631"/>
      <c r="E3631"/>
      <c r="F3631"/>
      <c r="G3631"/>
      <c r="H3631"/>
      <c r="I3631"/>
      <c r="J3631"/>
      <c r="K3631"/>
      <c r="L3631"/>
    </row>
    <row r="3632" spans="2:12" ht="15" customHeight="1">
      <c r="B3632" s="1615"/>
      <c r="C3632"/>
      <c r="D3632"/>
      <c r="E3632"/>
      <c r="F3632"/>
      <c r="G3632"/>
      <c r="H3632"/>
      <c r="I3632"/>
      <c r="J3632"/>
      <c r="K3632"/>
      <c r="L3632"/>
    </row>
    <row r="3633" spans="2:12" ht="15" customHeight="1">
      <c r="B3633" s="1615"/>
      <c r="C3633"/>
      <c r="D3633"/>
      <c r="E3633"/>
      <c r="F3633"/>
      <c r="G3633"/>
      <c r="H3633"/>
      <c r="I3633"/>
      <c r="J3633"/>
      <c r="K3633"/>
      <c r="L3633"/>
    </row>
    <row r="3634" spans="2:12" ht="15" customHeight="1">
      <c r="B3634" s="1615"/>
      <c r="C3634"/>
      <c r="D3634"/>
      <c r="E3634"/>
      <c r="F3634"/>
      <c r="G3634"/>
      <c r="H3634"/>
      <c r="I3634"/>
      <c r="J3634"/>
      <c r="K3634"/>
      <c r="L3634"/>
    </row>
    <row r="3635" spans="2:12" ht="15" customHeight="1">
      <c r="B3635" s="1615"/>
      <c r="C3635"/>
      <c r="D3635"/>
      <c r="E3635"/>
      <c r="F3635"/>
      <c r="G3635"/>
      <c r="H3635"/>
      <c r="I3635"/>
      <c r="J3635"/>
      <c r="K3635"/>
      <c r="L3635"/>
    </row>
    <row r="3636" spans="2:12" ht="15" customHeight="1">
      <c r="B3636" s="1615"/>
      <c r="C3636"/>
      <c r="D3636"/>
      <c r="E3636"/>
      <c r="F3636"/>
      <c r="G3636"/>
      <c r="H3636"/>
      <c r="I3636"/>
      <c r="J3636"/>
      <c r="K3636"/>
      <c r="L3636"/>
    </row>
    <row r="3637" spans="2:12" ht="15" customHeight="1">
      <c r="B3637" s="1615"/>
      <c r="C3637"/>
      <c r="D3637"/>
      <c r="E3637"/>
      <c r="F3637"/>
      <c r="G3637"/>
      <c r="H3637"/>
      <c r="I3637"/>
      <c r="J3637"/>
      <c r="K3637"/>
      <c r="L3637"/>
    </row>
    <row r="3638" spans="2:12" ht="15" customHeight="1">
      <c r="B3638" s="1615"/>
      <c r="C3638"/>
      <c r="D3638"/>
      <c r="E3638"/>
      <c r="F3638"/>
      <c r="G3638"/>
      <c r="H3638"/>
      <c r="I3638"/>
      <c r="J3638"/>
      <c r="K3638"/>
      <c r="L3638"/>
    </row>
    <row r="3639" spans="2:12" ht="15" customHeight="1">
      <c r="B3639" s="1615"/>
      <c r="C3639"/>
      <c r="D3639"/>
      <c r="E3639"/>
      <c r="F3639"/>
      <c r="G3639"/>
      <c r="H3639"/>
      <c r="I3639"/>
      <c r="J3639"/>
      <c r="K3639"/>
      <c r="L3639"/>
    </row>
    <row r="3640" spans="2:12" ht="15" customHeight="1">
      <c r="B3640" s="1615"/>
      <c r="C3640"/>
      <c r="D3640"/>
      <c r="E3640"/>
      <c r="F3640"/>
      <c r="G3640"/>
      <c r="H3640"/>
      <c r="I3640"/>
      <c r="J3640"/>
      <c r="K3640"/>
      <c r="L3640"/>
    </row>
    <row r="3641" spans="2:12" ht="15" customHeight="1">
      <c r="B3641" s="1615"/>
      <c r="C3641"/>
      <c r="D3641"/>
      <c r="E3641"/>
      <c r="F3641"/>
      <c r="G3641"/>
      <c r="H3641"/>
      <c r="I3641"/>
      <c r="J3641"/>
      <c r="K3641"/>
      <c r="L3641"/>
    </row>
    <row r="3642" spans="2:12" ht="15" customHeight="1">
      <c r="B3642" s="1615"/>
      <c r="C3642"/>
      <c r="D3642"/>
      <c r="E3642"/>
      <c r="F3642"/>
      <c r="G3642"/>
      <c r="H3642"/>
      <c r="I3642"/>
      <c r="J3642"/>
      <c r="K3642"/>
      <c r="L3642"/>
    </row>
    <row r="3643" spans="2:12" ht="15" customHeight="1">
      <c r="B3643" s="1615"/>
      <c r="C3643"/>
      <c r="D3643"/>
      <c r="E3643"/>
      <c r="F3643"/>
      <c r="G3643"/>
      <c r="H3643"/>
      <c r="I3643"/>
      <c r="J3643"/>
      <c r="K3643"/>
      <c r="L3643"/>
    </row>
    <row r="3644" spans="2:12" ht="15" customHeight="1">
      <c r="B3644" s="1615"/>
      <c r="C3644"/>
      <c r="D3644"/>
      <c r="E3644"/>
      <c r="F3644"/>
      <c r="G3644"/>
      <c r="H3644"/>
      <c r="I3644"/>
      <c r="J3644"/>
      <c r="K3644"/>
      <c r="L3644"/>
    </row>
    <row r="3645" spans="2:12" ht="15" customHeight="1">
      <c r="B3645" s="1615"/>
      <c r="C3645"/>
      <c r="D3645"/>
      <c r="E3645"/>
      <c r="F3645"/>
      <c r="G3645"/>
      <c r="H3645"/>
      <c r="I3645"/>
      <c r="J3645"/>
      <c r="K3645"/>
      <c r="L3645"/>
    </row>
    <row r="3646" spans="2:12" ht="15" customHeight="1">
      <c r="B3646" s="1615"/>
      <c r="C3646"/>
      <c r="D3646"/>
      <c r="E3646"/>
      <c r="F3646"/>
      <c r="G3646"/>
      <c r="H3646"/>
      <c r="I3646"/>
      <c r="J3646"/>
      <c r="K3646"/>
      <c r="L3646"/>
    </row>
    <row r="3647" spans="2:12" ht="15" customHeight="1">
      <c r="B3647" s="1615"/>
      <c r="C3647"/>
      <c r="D3647"/>
      <c r="E3647"/>
      <c r="F3647"/>
      <c r="G3647"/>
      <c r="H3647"/>
      <c r="I3647"/>
      <c r="J3647"/>
      <c r="K3647"/>
      <c r="L3647"/>
    </row>
    <row r="3648" spans="2:12" ht="15" customHeight="1">
      <c r="B3648" s="1615"/>
      <c r="C3648"/>
      <c r="D3648"/>
      <c r="E3648"/>
      <c r="F3648"/>
      <c r="G3648"/>
      <c r="H3648"/>
      <c r="I3648"/>
      <c r="J3648"/>
      <c r="K3648"/>
      <c r="L3648"/>
    </row>
    <row r="3649" spans="2:12" ht="15" customHeight="1">
      <c r="B3649" s="1615"/>
      <c r="C3649"/>
      <c r="D3649"/>
      <c r="E3649"/>
      <c r="F3649"/>
      <c r="G3649"/>
      <c r="H3649"/>
      <c r="I3649"/>
      <c r="J3649"/>
      <c r="K3649"/>
      <c r="L3649"/>
    </row>
    <row r="3650" spans="2:12" ht="15" customHeight="1">
      <c r="B3650" s="1615"/>
      <c r="C3650"/>
      <c r="D3650"/>
      <c r="E3650"/>
      <c r="F3650"/>
      <c r="G3650"/>
      <c r="H3650"/>
      <c r="I3650"/>
      <c r="J3650"/>
      <c r="K3650"/>
      <c r="L3650"/>
    </row>
    <row r="3651" spans="2:12" ht="15" customHeight="1">
      <c r="B3651" s="1615"/>
      <c r="C3651"/>
      <c r="D3651"/>
      <c r="E3651"/>
      <c r="F3651"/>
      <c r="G3651"/>
      <c r="H3651"/>
      <c r="I3651"/>
      <c r="J3651"/>
      <c r="K3651"/>
      <c r="L3651"/>
    </row>
    <row r="3652" spans="2:12" ht="15" customHeight="1">
      <c r="B3652" s="1615"/>
      <c r="C3652"/>
      <c r="D3652"/>
      <c r="E3652"/>
      <c r="F3652"/>
      <c r="G3652"/>
      <c r="H3652"/>
      <c r="I3652"/>
      <c r="J3652"/>
      <c r="K3652"/>
      <c r="L3652"/>
    </row>
    <row r="3653" spans="2:12" ht="15" customHeight="1">
      <c r="B3653" s="1615"/>
      <c r="C3653"/>
      <c r="D3653"/>
      <c r="E3653"/>
      <c r="F3653"/>
      <c r="G3653"/>
      <c r="H3653"/>
      <c r="I3653"/>
      <c r="J3653"/>
      <c r="K3653"/>
      <c r="L3653"/>
    </row>
    <row r="3654" spans="2:12" ht="15" customHeight="1">
      <c r="B3654" s="1615"/>
      <c r="C3654"/>
      <c r="D3654"/>
      <c r="E3654"/>
      <c r="F3654"/>
      <c r="G3654"/>
      <c r="H3654"/>
      <c r="I3654"/>
      <c r="J3654"/>
      <c r="K3654"/>
      <c r="L3654"/>
    </row>
    <row r="3655" spans="2:12" ht="15" customHeight="1">
      <c r="B3655" s="1615"/>
      <c r="C3655"/>
      <c r="D3655"/>
      <c r="E3655"/>
      <c r="F3655"/>
      <c r="G3655"/>
      <c r="H3655"/>
      <c r="I3655"/>
      <c r="J3655"/>
      <c r="K3655"/>
      <c r="L3655"/>
    </row>
    <row r="3656" spans="2:12" ht="15" customHeight="1">
      <c r="B3656" s="1615"/>
      <c r="C3656"/>
      <c r="D3656"/>
      <c r="E3656"/>
      <c r="F3656"/>
      <c r="G3656"/>
      <c r="H3656"/>
      <c r="I3656"/>
      <c r="J3656"/>
      <c r="K3656"/>
      <c r="L3656"/>
    </row>
    <row r="3657" spans="2:12" ht="15" customHeight="1">
      <c r="B3657" s="1615"/>
      <c r="C3657"/>
      <c r="D3657"/>
      <c r="E3657"/>
      <c r="F3657"/>
      <c r="G3657"/>
      <c r="H3657"/>
      <c r="I3657"/>
      <c r="J3657"/>
      <c r="K3657"/>
      <c r="L3657"/>
    </row>
    <row r="3658" spans="2:12" ht="15" customHeight="1">
      <c r="B3658" s="1615"/>
      <c r="C3658"/>
      <c r="D3658"/>
      <c r="E3658"/>
      <c r="F3658"/>
      <c r="G3658"/>
      <c r="H3658"/>
      <c r="I3658"/>
      <c r="J3658"/>
      <c r="K3658"/>
      <c r="L3658"/>
    </row>
    <row r="3659" spans="2:12" ht="15" customHeight="1">
      <c r="B3659" s="1615"/>
      <c r="C3659"/>
      <c r="D3659"/>
      <c r="E3659"/>
      <c r="F3659"/>
      <c r="G3659"/>
      <c r="H3659"/>
      <c r="I3659"/>
      <c r="J3659"/>
      <c r="K3659"/>
      <c r="L3659"/>
    </row>
    <row r="3660" spans="2:12" ht="15" customHeight="1">
      <c r="B3660" s="1615"/>
      <c r="C3660"/>
      <c r="D3660"/>
      <c r="E3660"/>
      <c r="F3660"/>
      <c r="G3660"/>
      <c r="H3660"/>
      <c r="I3660"/>
      <c r="J3660"/>
      <c r="K3660"/>
      <c r="L3660"/>
    </row>
    <row r="3661" spans="2:12" ht="15" customHeight="1">
      <c r="B3661" s="1615"/>
      <c r="C3661"/>
      <c r="D3661"/>
      <c r="E3661"/>
      <c r="F3661"/>
      <c r="G3661"/>
      <c r="H3661"/>
      <c r="I3661"/>
      <c r="J3661"/>
      <c r="K3661"/>
      <c r="L3661"/>
    </row>
    <row r="3662" spans="2:12" ht="15" customHeight="1">
      <c r="B3662" s="1615"/>
      <c r="C3662"/>
      <c r="D3662"/>
      <c r="E3662"/>
      <c r="F3662"/>
      <c r="G3662"/>
      <c r="H3662"/>
      <c r="I3662"/>
      <c r="J3662"/>
      <c r="K3662"/>
      <c r="L3662"/>
    </row>
    <row r="3663" spans="2:12" ht="15" customHeight="1">
      <c r="B3663" s="1615"/>
      <c r="C3663"/>
      <c r="D3663"/>
      <c r="E3663"/>
      <c r="F3663"/>
      <c r="G3663"/>
      <c r="H3663"/>
      <c r="I3663"/>
      <c r="J3663"/>
      <c r="K3663"/>
      <c r="L3663"/>
    </row>
    <row r="3664" spans="2:12" ht="15" customHeight="1">
      <c r="B3664" s="1615"/>
      <c r="C3664"/>
      <c r="D3664"/>
      <c r="E3664"/>
      <c r="F3664"/>
      <c r="G3664"/>
      <c r="H3664"/>
      <c r="I3664"/>
      <c r="J3664"/>
      <c r="K3664"/>
      <c r="L3664"/>
    </row>
    <row r="3665" spans="2:12" ht="15" customHeight="1">
      <c r="B3665" s="1615"/>
      <c r="C3665"/>
      <c r="D3665"/>
      <c r="E3665"/>
      <c r="F3665"/>
      <c r="G3665"/>
      <c r="H3665"/>
      <c r="I3665"/>
      <c r="J3665"/>
      <c r="K3665"/>
      <c r="L3665"/>
    </row>
    <row r="3666" spans="2:12" ht="15" customHeight="1">
      <c r="B3666" s="1615"/>
      <c r="C3666"/>
      <c r="D3666"/>
      <c r="E3666"/>
      <c r="F3666"/>
      <c r="G3666"/>
      <c r="H3666"/>
      <c r="I3666"/>
      <c r="J3666"/>
      <c r="K3666"/>
      <c r="L3666"/>
    </row>
    <row r="3667" spans="2:12" ht="15" customHeight="1">
      <c r="B3667" s="1615"/>
      <c r="C3667"/>
      <c r="D3667"/>
      <c r="E3667"/>
      <c r="F3667"/>
      <c r="G3667"/>
      <c r="H3667"/>
      <c r="I3667"/>
      <c r="J3667"/>
      <c r="K3667"/>
      <c r="L3667"/>
    </row>
    <row r="3668" spans="2:12" ht="15" customHeight="1">
      <c r="B3668" s="1615"/>
      <c r="C3668"/>
      <c r="D3668"/>
      <c r="E3668"/>
      <c r="F3668"/>
      <c r="G3668"/>
      <c r="H3668"/>
      <c r="I3668"/>
      <c r="J3668"/>
      <c r="K3668"/>
      <c r="L3668"/>
    </row>
    <row r="3669" spans="2:12" ht="15" customHeight="1">
      <c r="B3669" s="1615"/>
      <c r="C3669"/>
      <c r="D3669"/>
      <c r="E3669"/>
      <c r="F3669"/>
      <c r="G3669"/>
      <c r="H3669"/>
      <c r="I3669"/>
      <c r="J3669"/>
      <c r="K3669"/>
      <c r="L3669"/>
    </row>
    <row r="3670" spans="2:12" ht="15" customHeight="1">
      <c r="B3670" s="1615"/>
      <c r="C3670"/>
      <c r="D3670"/>
      <c r="E3670"/>
      <c r="F3670"/>
      <c r="G3670"/>
      <c r="H3670"/>
      <c r="I3670"/>
      <c r="J3670"/>
      <c r="K3670"/>
      <c r="L3670"/>
    </row>
    <row r="3671" spans="2:12" ht="15" customHeight="1">
      <c r="B3671" s="1615"/>
      <c r="C3671"/>
      <c r="D3671"/>
      <c r="E3671"/>
      <c r="F3671"/>
      <c r="G3671"/>
      <c r="H3671"/>
      <c r="I3671"/>
      <c r="J3671"/>
      <c r="K3671"/>
      <c r="L3671"/>
    </row>
    <row r="3672" spans="2:12" ht="15" customHeight="1">
      <c r="B3672" s="1615"/>
      <c r="C3672"/>
      <c r="D3672"/>
      <c r="E3672"/>
      <c r="F3672"/>
      <c r="G3672"/>
      <c r="H3672"/>
      <c r="I3672"/>
      <c r="J3672"/>
      <c r="K3672"/>
      <c r="L3672"/>
    </row>
    <row r="3673" spans="2:12" ht="15" customHeight="1">
      <c r="B3673" s="1615"/>
      <c r="C3673"/>
      <c r="D3673"/>
      <c r="E3673"/>
      <c r="F3673"/>
      <c r="G3673"/>
      <c r="H3673"/>
      <c r="I3673"/>
      <c r="J3673"/>
      <c r="K3673"/>
      <c r="L3673"/>
    </row>
    <row r="3674" spans="2:12" ht="15" customHeight="1">
      <c r="B3674" s="1615"/>
      <c r="C3674"/>
      <c r="D3674"/>
      <c r="E3674"/>
      <c r="F3674"/>
      <c r="G3674"/>
      <c r="H3674"/>
      <c r="I3674"/>
      <c r="J3674"/>
      <c r="K3674"/>
      <c r="L3674"/>
    </row>
    <row r="3675" spans="2:12" ht="15" customHeight="1">
      <c r="B3675" s="1615"/>
      <c r="C3675"/>
      <c r="D3675"/>
      <c r="E3675"/>
      <c r="F3675"/>
      <c r="G3675"/>
      <c r="H3675"/>
      <c r="I3675"/>
      <c r="J3675"/>
      <c r="K3675"/>
      <c r="L3675"/>
    </row>
    <row r="3676" spans="2:12" ht="15" customHeight="1">
      <c r="B3676" s="1615"/>
      <c r="C3676"/>
      <c r="D3676"/>
      <c r="E3676"/>
      <c r="F3676"/>
      <c r="G3676"/>
      <c r="H3676"/>
      <c r="I3676"/>
      <c r="J3676"/>
      <c r="K3676"/>
      <c r="L3676"/>
    </row>
    <row r="3677" spans="2:12" ht="15" customHeight="1">
      <c r="B3677" s="1615"/>
      <c r="C3677"/>
      <c r="D3677"/>
      <c r="E3677"/>
      <c r="F3677"/>
      <c r="G3677"/>
      <c r="H3677"/>
      <c r="I3677"/>
      <c r="J3677"/>
      <c r="K3677"/>
      <c r="L3677"/>
    </row>
    <row r="3678" spans="2:12" ht="15" customHeight="1">
      <c r="B3678" s="1615"/>
      <c r="C3678"/>
      <c r="D3678"/>
      <c r="E3678"/>
      <c r="F3678"/>
      <c r="G3678"/>
      <c r="H3678"/>
      <c r="I3678"/>
      <c r="J3678"/>
      <c r="K3678"/>
      <c r="L3678"/>
    </row>
    <row r="3679" spans="2:12" ht="15" customHeight="1">
      <c r="B3679" s="1615"/>
      <c r="C3679"/>
      <c r="D3679"/>
      <c r="E3679"/>
      <c r="F3679"/>
      <c r="G3679"/>
      <c r="H3679"/>
      <c r="I3679"/>
      <c r="J3679"/>
      <c r="K3679"/>
      <c r="L3679"/>
    </row>
    <row r="3680" spans="2:12" ht="15" customHeight="1">
      <c r="B3680" s="1615"/>
      <c r="C3680"/>
      <c r="D3680"/>
      <c r="E3680"/>
      <c r="F3680"/>
      <c r="G3680"/>
      <c r="H3680"/>
      <c r="I3680"/>
      <c r="J3680"/>
      <c r="K3680"/>
      <c r="L3680"/>
    </row>
    <row r="3681" spans="2:12" ht="15" customHeight="1">
      <c r="B3681" s="1615"/>
      <c r="C3681"/>
      <c r="D3681"/>
      <c r="E3681"/>
      <c r="F3681"/>
      <c r="G3681"/>
      <c r="H3681"/>
      <c r="I3681"/>
      <c r="J3681"/>
      <c r="K3681"/>
      <c r="L3681"/>
    </row>
    <row r="3682" spans="2:12" ht="15" customHeight="1">
      <c r="B3682" s="1615"/>
      <c r="C3682"/>
      <c r="D3682"/>
      <c r="E3682"/>
      <c r="F3682"/>
      <c r="G3682"/>
      <c r="H3682"/>
      <c r="I3682"/>
      <c r="J3682"/>
      <c r="K3682"/>
      <c r="L3682"/>
    </row>
    <row r="3683" spans="2:12" ht="15" customHeight="1">
      <c r="B3683" s="1615"/>
      <c r="C3683"/>
      <c r="D3683"/>
      <c r="E3683"/>
      <c r="F3683"/>
      <c r="G3683"/>
      <c r="H3683"/>
      <c r="I3683"/>
      <c r="J3683"/>
      <c r="K3683"/>
      <c r="L3683"/>
    </row>
    <row r="3684" spans="2:12" ht="15" customHeight="1">
      <c r="B3684" s="1615"/>
      <c r="C3684"/>
      <c r="D3684"/>
      <c r="E3684"/>
      <c r="F3684"/>
      <c r="G3684"/>
      <c r="H3684"/>
      <c r="I3684"/>
      <c r="J3684"/>
      <c r="K3684"/>
      <c r="L3684"/>
    </row>
    <row r="3685" spans="2:12" ht="15" customHeight="1">
      <c r="B3685" s="1615"/>
      <c r="C3685"/>
      <c r="D3685"/>
      <c r="E3685"/>
      <c r="F3685"/>
      <c r="G3685"/>
      <c r="H3685"/>
      <c r="I3685"/>
      <c r="J3685"/>
      <c r="K3685"/>
      <c r="L3685"/>
    </row>
    <row r="3686" spans="2:12" ht="15" customHeight="1">
      <c r="B3686" s="1615"/>
      <c r="C3686"/>
      <c r="D3686"/>
      <c r="E3686"/>
      <c r="F3686"/>
      <c r="G3686"/>
      <c r="H3686"/>
      <c r="I3686"/>
      <c r="J3686"/>
      <c r="K3686"/>
      <c r="L3686"/>
    </row>
    <row r="3687" spans="2:12" ht="15" customHeight="1">
      <c r="B3687" s="1615"/>
      <c r="C3687"/>
      <c r="D3687"/>
      <c r="E3687"/>
      <c r="F3687"/>
      <c r="G3687"/>
      <c r="H3687"/>
      <c r="I3687"/>
      <c r="J3687"/>
      <c r="K3687"/>
      <c r="L3687"/>
    </row>
    <row r="3688" spans="2:12" ht="15" customHeight="1">
      <c r="B3688" s="1615"/>
      <c r="C3688"/>
      <c r="D3688"/>
      <c r="E3688"/>
      <c r="F3688"/>
      <c r="G3688"/>
      <c r="H3688"/>
      <c r="I3688"/>
      <c r="J3688"/>
      <c r="K3688"/>
      <c r="L3688"/>
    </row>
    <row r="3689" spans="2:12" ht="15" customHeight="1">
      <c r="B3689" s="1615"/>
      <c r="C3689"/>
      <c r="D3689"/>
      <c r="E3689"/>
      <c r="F3689"/>
      <c r="G3689"/>
      <c r="H3689"/>
      <c r="I3689"/>
      <c r="J3689"/>
      <c r="K3689"/>
      <c r="L3689"/>
    </row>
    <row r="3690" spans="2:12" ht="15" customHeight="1">
      <c r="B3690" s="1615"/>
      <c r="C3690"/>
      <c r="D3690"/>
      <c r="E3690"/>
      <c r="F3690"/>
      <c r="G3690"/>
      <c r="H3690"/>
      <c r="I3690"/>
      <c r="J3690"/>
      <c r="K3690"/>
      <c r="L3690"/>
    </row>
    <row r="3691" spans="2:12" ht="15" customHeight="1">
      <c r="B3691" s="1615"/>
      <c r="C3691"/>
      <c r="D3691"/>
      <c r="E3691"/>
      <c r="F3691"/>
      <c r="G3691"/>
      <c r="H3691"/>
      <c r="I3691"/>
      <c r="J3691"/>
      <c r="K3691"/>
      <c r="L3691"/>
    </row>
    <row r="3692" spans="2:12" ht="15" customHeight="1">
      <c r="B3692" s="1615"/>
      <c r="C3692"/>
      <c r="D3692"/>
      <c r="E3692"/>
      <c r="F3692"/>
      <c r="G3692"/>
      <c r="H3692"/>
      <c r="I3692"/>
      <c r="J3692"/>
      <c r="K3692"/>
      <c r="L3692"/>
    </row>
    <row r="3693" spans="2:12" ht="15" customHeight="1">
      <c r="B3693" s="1615"/>
      <c r="C3693"/>
      <c r="D3693"/>
      <c r="E3693"/>
      <c r="F3693"/>
      <c r="G3693"/>
      <c r="H3693"/>
      <c r="I3693"/>
      <c r="J3693"/>
      <c r="K3693"/>
      <c r="L3693"/>
    </row>
    <row r="3694" spans="2:12" ht="15" customHeight="1">
      <c r="B3694" s="1615"/>
      <c r="C3694"/>
      <c r="D3694"/>
      <c r="E3694"/>
      <c r="F3694"/>
      <c r="G3694"/>
      <c r="H3694"/>
      <c r="I3694"/>
      <c r="J3694"/>
      <c r="K3694"/>
      <c r="L3694"/>
    </row>
    <row r="3695" spans="2:12" ht="15" customHeight="1">
      <c r="B3695" s="1615"/>
      <c r="C3695"/>
      <c r="D3695"/>
      <c r="E3695"/>
      <c r="F3695"/>
      <c r="G3695"/>
      <c r="H3695"/>
      <c r="I3695"/>
      <c r="J3695"/>
      <c r="K3695"/>
      <c r="L3695"/>
    </row>
    <row r="3696" spans="2:12" ht="15" customHeight="1">
      <c r="B3696" s="1615"/>
      <c r="C3696"/>
      <c r="D3696"/>
      <c r="E3696"/>
      <c r="F3696"/>
      <c r="G3696"/>
      <c r="H3696"/>
      <c r="I3696"/>
      <c r="J3696"/>
      <c r="K3696"/>
      <c r="L3696"/>
    </row>
    <row r="3697" spans="2:12" ht="15" customHeight="1">
      <c r="B3697" s="1615"/>
      <c r="C3697"/>
      <c r="D3697"/>
      <c r="E3697"/>
      <c r="F3697"/>
      <c r="G3697"/>
      <c r="H3697"/>
      <c r="I3697"/>
      <c r="J3697"/>
      <c r="K3697"/>
      <c r="L3697"/>
    </row>
    <row r="3698" spans="2:12" ht="15" customHeight="1">
      <c r="B3698" s="1615"/>
      <c r="C3698"/>
      <c r="D3698"/>
      <c r="E3698"/>
      <c r="F3698"/>
      <c r="G3698"/>
      <c r="H3698"/>
      <c r="I3698"/>
      <c r="J3698"/>
      <c r="K3698"/>
      <c r="L3698"/>
    </row>
    <row r="3699" spans="2:12" ht="15" customHeight="1">
      <c r="B3699" s="1615"/>
      <c r="C3699"/>
      <c r="D3699"/>
      <c r="E3699"/>
      <c r="F3699"/>
      <c r="G3699"/>
      <c r="H3699"/>
      <c r="I3699"/>
      <c r="J3699"/>
      <c r="K3699"/>
      <c r="L3699"/>
    </row>
    <row r="3700" spans="2:12" ht="15" customHeight="1">
      <c r="B3700" s="1615"/>
      <c r="C3700"/>
      <c r="D3700"/>
      <c r="E3700"/>
      <c r="F3700"/>
      <c r="G3700"/>
      <c r="H3700"/>
      <c r="I3700"/>
      <c r="J3700"/>
      <c r="K3700"/>
      <c r="L3700"/>
    </row>
    <row r="3701" spans="2:12" ht="15" customHeight="1">
      <c r="B3701" s="1615"/>
      <c r="C3701"/>
      <c r="D3701"/>
      <c r="E3701"/>
      <c r="F3701"/>
      <c r="G3701"/>
      <c r="H3701"/>
      <c r="I3701"/>
      <c r="J3701"/>
      <c r="K3701"/>
      <c r="L3701"/>
    </row>
    <row r="3702" spans="2:12" ht="15" customHeight="1">
      <c r="B3702" s="1615"/>
      <c r="C3702"/>
      <c r="D3702"/>
      <c r="E3702"/>
      <c r="F3702"/>
      <c r="G3702"/>
      <c r="H3702"/>
      <c r="I3702"/>
      <c r="J3702"/>
      <c r="K3702"/>
      <c r="L3702"/>
    </row>
    <row r="3703" spans="2:12" ht="15" customHeight="1">
      <c r="B3703" s="1615"/>
      <c r="C3703"/>
      <c r="D3703"/>
      <c r="E3703"/>
      <c r="F3703"/>
      <c r="G3703"/>
      <c r="H3703"/>
      <c r="I3703"/>
      <c r="J3703"/>
      <c r="K3703"/>
      <c r="L3703"/>
    </row>
    <row r="3704" spans="2:12" ht="15" customHeight="1">
      <c r="B3704" s="1615"/>
      <c r="C3704"/>
      <c r="D3704"/>
      <c r="E3704"/>
      <c r="F3704"/>
      <c r="G3704"/>
      <c r="H3704"/>
      <c r="I3704"/>
      <c r="J3704"/>
      <c r="K3704"/>
      <c r="L3704"/>
    </row>
    <row r="3705" spans="2:12" ht="15" customHeight="1">
      <c r="B3705" s="1615"/>
      <c r="C3705"/>
      <c r="D3705"/>
      <c r="E3705"/>
      <c r="F3705"/>
      <c r="G3705"/>
      <c r="H3705"/>
      <c r="I3705"/>
      <c r="J3705"/>
      <c r="K3705"/>
      <c r="L3705"/>
    </row>
    <row r="3706" spans="2:12" ht="15" customHeight="1">
      <c r="B3706" s="1615"/>
      <c r="C3706"/>
      <c r="D3706"/>
      <c r="E3706"/>
      <c r="F3706"/>
      <c r="G3706"/>
      <c r="H3706"/>
      <c r="I3706"/>
      <c r="J3706"/>
      <c r="K3706"/>
      <c r="L3706"/>
    </row>
    <row r="3707" spans="2:12" ht="15" customHeight="1">
      <c r="B3707" s="1615"/>
      <c r="C3707"/>
      <c r="D3707"/>
      <c r="E3707"/>
      <c r="F3707"/>
      <c r="G3707"/>
      <c r="H3707"/>
      <c r="I3707"/>
      <c r="J3707"/>
      <c r="K3707"/>
      <c r="L3707"/>
    </row>
    <row r="3708" spans="2:12" ht="15" customHeight="1">
      <c r="B3708" s="1615"/>
      <c r="C3708"/>
      <c r="D3708"/>
      <c r="E3708"/>
      <c r="F3708"/>
      <c r="G3708"/>
      <c r="H3708"/>
      <c r="I3708"/>
      <c r="J3708"/>
      <c r="K3708"/>
      <c r="L3708"/>
    </row>
    <row r="3709" spans="2:12" ht="15" customHeight="1">
      <c r="B3709" s="1615"/>
      <c r="C3709"/>
      <c r="D3709"/>
      <c r="E3709"/>
      <c r="F3709"/>
      <c r="G3709"/>
      <c r="H3709"/>
      <c r="I3709"/>
      <c r="J3709"/>
      <c r="K3709"/>
      <c r="L3709"/>
    </row>
    <row r="3710" spans="2:12" ht="15" customHeight="1">
      <c r="B3710" s="1615"/>
      <c r="C3710"/>
      <c r="D3710"/>
      <c r="E3710"/>
      <c r="F3710"/>
      <c r="G3710"/>
      <c r="H3710"/>
      <c r="I3710"/>
      <c r="J3710"/>
      <c r="K3710"/>
      <c r="L3710"/>
    </row>
    <row r="3711" spans="2:12" ht="15" customHeight="1">
      <c r="B3711" s="1615"/>
      <c r="C3711"/>
      <c r="D3711"/>
      <c r="E3711"/>
      <c r="F3711"/>
      <c r="G3711"/>
      <c r="H3711"/>
      <c r="I3711"/>
      <c r="J3711"/>
      <c r="K3711"/>
      <c r="L3711"/>
    </row>
    <row r="3712" spans="2:12" ht="15" customHeight="1">
      <c r="B3712" s="1615"/>
      <c r="C3712"/>
      <c r="D3712"/>
      <c r="E3712"/>
      <c r="F3712"/>
      <c r="G3712"/>
      <c r="H3712"/>
      <c r="I3712"/>
      <c r="J3712"/>
      <c r="K3712"/>
      <c r="L3712"/>
    </row>
    <row r="3713" spans="2:12" ht="15" customHeight="1">
      <c r="B3713" s="1615"/>
      <c r="C3713"/>
      <c r="D3713"/>
      <c r="E3713"/>
      <c r="F3713"/>
      <c r="G3713"/>
      <c r="H3713"/>
      <c r="I3713"/>
      <c r="J3713"/>
      <c r="K3713"/>
      <c r="L3713"/>
    </row>
    <row r="3714" spans="2:12" ht="15" customHeight="1">
      <c r="B3714" s="1615"/>
      <c r="C3714"/>
      <c r="D3714"/>
      <c r="E3714"/>
      <c r="F3714"/>
      <c r="G3714"/>
      <c r="H3714"/>
      <c r="I3714"/>
      <c r="J3714"/>
      <c r="K3714"/>
      <c r="L3714"/>
    </row>
    <row r="3715" spans="2:12" ht="15" customHeight="1">
      <c r="B3715" s="1615"/>
      <c r="C3715"/>
      <c r="D3715"/>
      <c r="E3715"/>
      <c r="F3715"/>
      <c r="G3715"/>
      <c r="H3715"/>
      <c r="I3715"/>
      <c r="J3715"/>
      <c r="K3715"/>
      <c r="L3715"/>
    </row>
    <row r="3716" spans="2:12" ht="15" customHeight="1">
      <c r="B3716" s="1615"/>
      <c r="C3716"/>
      <c r="D3716"/>
      <c r="E3716"/>
      <c r="F3716"/>
      <c r="G3716"/>
      <c r="H3716"/>
      <c r="I3716"/>
      <c r="J3716"/>
      <c r="K3716"/>
      <c r="L3716"/>
    </row>
    <row r="3717" spans="2:12" ht="15" customHeight="1">
      <c r="B3717" s="1615"/>
      <c r="C3717"/>
      <c r="D3717"/>
      <c r="E3717"/>
      <c r="F3717"/>
      <c r="G3717"/>
      <c r="H3717"/>
      <c r="I3717"/>
      <c r="J3717"/>
      <c r="K3717"/>
      <c r="L3717"/>
    </row>
    <row r="3718" spans="2:12" ht="15" customHeight="1">
      <c r="B3718" s="1615"/>
      <c r="C3718"/>
      <c r="D3718"/>
      <c r="E3718"/>
      <c r="F3718"/>
      <c r="G3718"/>
      <c r="H3718"/>
      <c r="I3718"/>
      <c r="J3718"/>
      <c r="K3718"/>
      <c r="L3718"/>
    </row>
    <row r="3719" spans="2:12" ht="15" customHeight="1">
      <c r="B3719" s="1615"/>
      <c r="C3719"/>
      <c r="D3719"/>
      <c r="E3719"/>
      <c r="F3719"/>
      <c r="G3719"/>
      <c r="H3719"/>
      <c r="I3719"/>
      <c r="J3719"/>
      <c r="K3719"/>
      <c r="L3719"/>
    </row>
    <row r="3720" spans="2:12" ht="15" customHeight="1">
      <c r="B3720" s="1615"/>
      <c r="C3720"/>
      <c r="D3720"/>
      <c r="E3720"/>
      <c r="F3720"/>
      <c r="G3720"/>
      <c r="H3720"/>
      <c r="I3720"/>
      <c r="J3720"/>
      <c r="K3720"/>
      <c r="L3720"/>
    </row>
    <row r="3721" spans="2:12" ht="15" customHeight="1">
      <c r="B3721" s="1615"/>
      <c r="C3721"/>
      <c r="D3721"/>
      <c r="E3721"/>
      <c r="F3721"/>
      <c r="G3721"/>
      <c r="H3721"/>
      <c r="I3721"/>
      <c r="J3721"/>
      <c r="K3721"/>
      <c r="L3721"/>
    </row>
    <row r="3722" spans="2:12" ht="15" customHeight="1">
      <c r="B3722" s="1615"/>
      <c r="C3722"/>
      <c r="D3722"/>
      <c r="E3722"/>
      <c r="F3722"/>
      <c r="G3722"/>
      <c r="H3722"/>
      <c r="I3722"/>
      <c r="J3722"/>
      <c r="K3722"/>
      <c r="L3722"/>
    </row>
    <row r="3723" spans="2:12" ht="15" customHeight="1">
      <c r="B3723" s="1615"/>
      <c r="C3723"/>
      <c r="D3723"/>
      <c r="E3723"/>
      <c r="F3723"/>
      <c r="G3723"/>
      <c r="H3723"/>
      <c r="I3723"/>
      <c r="J3723"/>
      <c r="K3723"/>
      <c r="L3723"/>
    </row>
    <row r="3724" spans="2:12" ht="15" customHeight="1">
      <c r="B3724" s="1615"/>
      <c r="C3724"/>
      <c r="D3724"/>
      <c r="E3724"/>
      <c r="F3724"/>
      <c r="G3724"/>
      <c r="H3724"/>
      <c r="I3724"/>
      <c r="J3724"/>
      <c r="K3724"/>
      <c r="L3724"/>
    </row>
    <row r="3725" spans="2:12" ht="15" customHeight="1">
      <c r="B3725" s="1615"/>
      <c r="C3725"/>
      <c r="D3725"/>
      <c r="E3725"/>
      <c r="F3725"/>
      <c r="G3725"/>
      <c r="H3725"/>
      <c r="I3725"/>
      <c r="J3725"/>
      <c r="K3725"/>
      <c r="L3725"/>
    </row>
    <row r="3726" spans="2:12" ht="15" customHeight="1">
      <c r="B3726" s="1615"/>
      <c r="C3726"/>
      <c r="D3726"/>
      <c r="E3726"/>
      <c r="F3726"/>
      <c r="G3726"/>
      <c r="H3726"/>
      <c r="I3726"/>
      <c r="J3726"/>
      <c r="K3726"/>
      <c r="L3726"/>
    </row>
    <row r="3727" spans="2:12" ht="15" customHeight="1">
      <c r="B3727" s="1615"/>
      <c r="C3727"/>
      <c r="D3727"/>
      <c r="E3727"/>
      <c r="F3727"/>
      <c r="G3727"/>
      <c r="H3727"/>
      <c r="I3727"/>
      <c r="J3727"/>
      <c r="K3727"/>
      <c r="L3727"/>
    </row>
    <row r="3728" spans="2:12" ht="15" customHeight="1">
      <c r="B3728" s="1615"/>
      <c r="C3728"/>
      <c r="D3728"/>
      <c r="E3728"/>
      <c r="F3728"/>
      <c r="G3728"/>
      <c r="H3728"/>
      <c r="I3728"/>
      <c r="J3728"/>
      <c r="K3728"/>
      <c r="L3728"/>
    </row>
    <row r="3729" spans="2:12" ht="15" customHeight="1">
      <c r="B3729" s="1615"/>
      <c r="C3729"/>
      <c r="D3729"/>
      <c r="E3729"/>
      <c r="F3729"/>
      <c r="G3729"/>
      <c r="H3729"/>
      <c r="I3729"/>
      <c r="J3729"/>
      <c r="K3729"/>
      <c r="L3729"/>
    </row>
    <row r="3730" spans="2:12" ht="15" customHeight="1">
      <c r="B3730" s="1615"/>
      <c r="C3730"/>
      <c r="D3730"/>
      <c r="E3730"/>
      <c r="F3730"/>
      <c r="G3730"/>
      <c r="H3730"/>
      <c r="I3730"/>
      <c r="J3730"/>
      <c r="K3730"/>
      <c r="L3730"/>
    </row>
    <row r="3731" spans="2:12" ht="15" customHeight="1">
      <c r="B3731" s="1615"/>
      <c r="C3731"/>
      <c r="D3731"/>
      <c r="E3731"/>
      <c r="F3731"/>
      <c r="G3731"/>
      <c r="H3731"/>
      <c r="I3731"/>
      <c r="J3731"/>
      <c r="K3731"/>
      <c r="L3731"/>
    </row>
    <row r="3732" spans="2:12" ht="15" customHeight="1">
      <c r="B3732" s="1615"/>
      <c r="C3732"/>
      <c r="D3732"/>
      <c r="E3732"/>
      <c r="F3732"/>
      <c r="G3732"/>
      <c r="H3732"/>
      <c r="I3732"/>
      <c r="J3732"/>
      <c r="K3732"/>
      <c r="L3732"/>
    </row>
    <row r="3733" spans="2:12" ht="15" customHeight="1">
      <c r="B3733" s="1615"/>
      <c r="C3733"/>
      <c r="D3733"/>
      <c r="E3733"/>
      <c r="F3733"/>
      <c r="G3733"/>
      <c r="H3733"/>
      <c r="I3733"/>
      <c r="J3733"/>
      <c r="K3733"/>
      <c r="L3733"/>
    </row>
    <row r="3734" spans="2:12" ht="15" customHeight="1">
      <c r="B3734" s="1615"/>
      <c r="C3734"/>
      <c r="D3734"/>
      <c r="E3734"/>
      <c r="F3734"/>
      <c r="G3734"/>
      <c r="H3734"/>
      <c r="I3734"/>
      <c r="J3734"/>
      <c r="K3734"/>
      <c r="L3734"/>
    </row>
    <row r="3735" spans="2:12" ht="15" customHeight="1">
      <c r="B3735" s="1615"/>
      <c r="C3735"/>
      <c r="D3735"/>
      <c r="E3735"/>
      <c r="F3735"/>
      <c r="G3735"/>
      <c r="H3735"/>
      <c r="I3735"/>
      <c r="J3735"/>
      <c r="K3735"/>
      <c r="L3735"/>
    </row>
    <row r="3736" spans="2:12" ht="15" customHeight="1">
      <c r="B3736" s="1615"/>
      <c r="C3736"/>
      <c r="D3736"/>
      <c r="E3736"/>
      <c r="F3736"/>
      <c r="G3736"/>
      <c r="H3736"/>
      <c r="I3736"/>
      <c r="J3736"/>
      <c r="K3736"/>
      <c r="L3736"/>
    </row>
    <row r="3737" spans="2:12" ht="15" customHeight="1">
      <c r="B3737" s="1615"/>
      <c r="C3737"/>
      <c r="D3737"/>
      <c r="E3737"/>
      <c r="F3737"/>
      <c r="G3737"/>
      <c r="H3737"/>
      <c r="I3737"/>
      <c r="J3737"/>
      <c r="K3737"/>
      <c r="L3737"/>
    </row>
    <row r="3738" spans="2:12" ht="15" customHeight="1">
      <c r="B3738" s="1615"/>
      <c r="C3738"/>
      <c r="D3738"/>
      <c r="E3738"/>
      <c r="F3738"/>
      <c r="G3738"/>
      <c r="H3738"/>
      <c r="I3738"/>
      <c r="J3738"/>
      <c r="K3738"/>
      <c r="L3738"/>
    </row>
    <row r="3739" spans="2:12" ht="15" customHeight="1">
      <c r="B3739" s="1615"/>
      <c r="C3739"/>
      <c r="D3739"/>
      <c r="E3739"/>
      <c r="F3739"/>
      <c r="G3739"/>
      <c r="H3739"/>
      <c r="I3739"/>
      <c r="J3739"/>
      <c r="K3739"/>
      <c r="L3739"/>
    </row>
    <row r="3740" spans="2:12" ht="15" customHeight="1">
      <c r="B3740" s="1615"/>
      <c r="C3740"/>
      <c r="D3740"/>
      <c r="E3740"/>
      <c r="F3740"/>
      <c r="G3740"/>
      <c r="H3740"/>
      <c r="I3740"/>
      <c r="J3740"/>
      <c r="K3740"/>
      <c r="L3740"/>
    </row>
    <row r="3741" spans="2:12" ht="15" customHeight="1">
      <c r="B3741" s="1615"/>
      <c r="C3741"/>
      <c r="D3741"/>
      <c r="E3741"/>
      <c r="F3741"/>
      <c r="G3741"/>
      <c r="H3741"/>
      <c r="I3741"/>
      <c r="J3741"/>
      <c r="K3741"/>
      <c r="L3741"/>
    </row>
    <row r="3742" spans="2:12" ht="15" customHeight="1">
      <c r="B3742" s="1615"/>
      <c r="C3742"/>
      <c r="D3742"/>
      <c r="E3742"/>
      <c r="F3742"/>
      <c r="G3742"/>
      <c r="H3742"/>
      <c r="I3742"/>
      <c r="J3742"/>
      <c r="K3742"/>
      <c r="L3742"/>
    </row>
    <row r="3743" spans="2:12" ht="15" customHeight="1">
      <c r="B3743" s="1615"/>
      <c r="C3743"/>
      <c r="D3743"/>
      <c r="E3743"/>
      <c r="F3743"/>
      <c r="G3743"/>
      <c r="H3743"/>
      <c r="I3743"/>
      <c r="J3743"/>
      <c r="K3743"/>
      <c r="L3743"/>
    </row>
    <row r="3744" spans="2:12" ht="15" customHeight="1">
      <c r="B3744" s="1615"/>
      <c r="C3744"/>
      <c r="D3744"/>
      <c r="E3744"/>
      <c r="F3744"/>
      <c r="G3744"/>
      <c r="H3744"/>
      <c r="I3744"/>
      <c r="J3744"/>
      <c r="K3744"/>
      <c r="L3744"/>
    </row>
    <row r="3745" spans="2:12" ht="15" customHeight="1">
      <c r="B3745" s="1615"/>
      <c r="C3745"/>
      <c r="D3745"/>
      <c r="E3745"/>
      <c r="F3745"/>
      <c r="G3745"/>
      <c r="H3745"/>
      <c r="I3745"/>
      <c r="J3745"/>
      <c r="K3745"/>
      <c r="L3745"/>
    </row>
    <row r="3746" spans="2:12" ht="15" customHeight="1">
      <c r="B3746" s="1615"/>
      <c r="C3746"/>
      <c r="D3746"/>
      <c r="E3746"/>
      <c r="F3746"/>
      <c r="G3746"/>
      <c r="H3746"/>
      <c r="I3746"/>
      <c r="J3746"/>
      <c r="K3746"/>
      <c r="L3746"/>
    </row>
    <row r="3747" spans="2:12" ht="15" customHeight="1">
      <c r="B3747" s="1615"/>
      <c r="C3747"/>
      <c r="D3747"/>
      <c r="E3747"/>
      <c r="F3747"/>
      <c r="G3747"/>
      <c r="H3747"/>
      <c r="I3747"/>
      <c r="J3747"/>
      <c r="K3747"/>
      <c r="L3747"/>
    </row>
    <row r="3748" spans="2:12" ht="15" customHeight="1">
      <c r="B3748" s="1615"/>
      <c r="C3748"/>
      <c r="D3748"/>
      <c r="E3748"/>
      <c r="F3748"/>
      <c r="G3748"/>
      <c r="H3748"/>
      <c r="I3748"/>
      <c r="J3748"/>
      <c r="K3748"/>
      <c r="L3748"/>
    </row>
    <row r="3749" spans="2:12" ht="15" customHeight="1">
      <c r="B3749" s="1615"/>
      <c r="C3749"/>
      <c r="D3749"/>
      <c r="E3749"/>
      <c r="F3749"/>
      <c r="G3749"/>
      <c r="H3749"/>
      <c r="I3749"/>
      <c r="J3749"/>
      <c r="K3749"/>
      <c r="L3749"/>
    </row>
    <row r="3750" spans="2:12" ht="15" customHeight="1">
      <c r="B3750" s="1615"/>
      <c r="C3750"/>
      <c r="D3750"/>
      <c r="E3750"/>
      <c r="F3750"/>
      <c r="G3750"/>
      <c r="H3750"/>
      <c r="I3750"/>
      <c r="J3750"/>
      <c r="K3750"/>
      <c r="L3750"/>
    </row>
    <row r="3751" spans="2:12" ht="15" customHeight="1">
      <c r="B3751" s="1615"/>
      <c r="C3751"/>
      <c r="D3751"/>
      <c r="E3751"/>
      <c r="F3751"/>
      <c r="G3751"/>
      <c r="H3751"/>
      <c r="I3751"/>
      <c r="J3751"/>
      <c r="K3751"/>
      <c r="L3751"/>
    </row>
    <row r="3752" spans="2:12" ht="15" customHeight="1">
      <c r="B3752" s="1615"/>
      <c r="C3752"/>
      <c r="D3752"/>
      <c r="E3752"/>
      <c r="F3752"/>
      <c r="G3752"/>
      <c r="H3752"/>
      <c r="I3752"/>
      <c r="J3752"/>
      <c r="K3752"/>
      <c r="L3752"/>
    </row>
    <row r="3753" spans="2:12" ht="15" customHeight="1">
      <c r="B3753" s="1615"/>
      <c r="C3753"/>
      <c r="D3753"/>
      <c r="E3753"/>
      <c r="F3753"/>
      <c r="G3753"/>
      <c r="H3753"/>
      <c r="I3753"/>
      <c r="J3753"/>
      <c r="K3753"/>
      <c r="L3753"/>
    </row>
    <row r="3754" spans="2:12" ht="15" customHeight="1">
      <c r="B3754" s="1615"/>
      <c r="C3754"/>
      <c r="D3754"/>
      <c r="E3754"/>
      <c r="F3754"/>
      <c r="G3754"/>
      <c r="H3754"/>
      <c r="I3754"/>
      <c r="J3754"/>
      <c r="K3754"/>
      <c r="L3754"/>
    </row>
    <row r="3755" spans="2:12" ht="15" customHeight="1">
      <c r="B3755" s="1615"/>
      <c r="C3755"/>
      <c r="D3755"/>
      <c r="E3755"/>
      <c r="F3755"/>
      <c r="G3755"/>
      <c r="H3755"/>
      <c r="I3755"/>
      <c r="J3755"/>
      <c r="K3755"/>
      <c r="L3755"/>
    </row>
    <row r="3756" spans="2:12" ht="15" customHeight="1">
      <c r="B3756" s="1615"/>
      <c r="C3756"/>
      <c r="D3756"/>
      <c r="E3756"/>
      <c r="F3756"/>
      <c r="G3756"/>
      <c r="H3756"/>
      <c r="I3756"/>
      <c r="J3756"/>
      <c r="K3756"/>
      <c r="L3756"/>
    </row>
    <row r="3757" spans="2:12" ht="15" customHeight="1">
      <c r="B3757" s="1615"/>
      <c r="C3757"/>
      <c r="D3757"/>
      <c r="E3757"/>
      <c r="F3757"/>
      <c r="G3757"/>
      <c r="H3757"/>
      <c r="I3757"/>
      <c r="J3757"/>
      <c r="K3757"/>
      <c r="L3757"/>
    </row>
    <row r="3758" spans="2:12" ht="15" customHeight="1">
      <c r="B3758" s="1615"/>
      <c r="C3758"/>
      <c r="D3758"/>
      <c r="E3758"/>
      <c r="F3758"/>
      <c r="G3758"/>
      <c r="H3758"/>
      <c r="I3758"/>
      <c r="J3758"/>
      <c r="K3758"/>
      <c r="L3758"/>
    </row>
    <row r="3759" spans="2:12" ht="15" customHeight="1">
      <c r="B3759" s="1615"/>
      <c r="C3759"/>
      <c r="D3759"/>
      <c r="E3759"/>
      <c r="F3759"/>
      <c r="G3759"/>
      <c r="H3759"/>
      <c r="I3759"/>
      <c r="J3759"/>
      <c r="K3759"/>
      <c r="L3759"/>
    </row>
    <row r="3760" spans="2:12" ht="15" customHeight="1">
      <c r="B3760" s="1615"/>
      <c r="C3760"/>
      <c r="D3760"/>
      <c r="E3760"/>
      <c r="F3760"/>
      <c r="G3760"/>
      <c r="H3760"/>
      <c r="I3760"/>
      <c r="J3760"/>
      <c r="K3760"/>
      <c r="L3760"/>
    </row>
    <row r="3761" spans="2:12" ht="15" customHeight="1">
      <c r="B3761" s="1615"/>
      <c r="C3761"/>
      <c r="D3761"/>
      <c r="E3761"/>
      <c r="F3761"/>
      <c r="G3761"/>
      <c r="H3761"/>
      <c r="I3761"/>
      <c r="J3761"/>
      <c r="K3761"/>
      <c r="L3761"/>
    </row>
    <row r="3762" spans="2:12" ht="15" customHeight="1">
      <c r="B3762" s="1615"/>
      <c r="C3762"/>
      <c r="D3762"/>
      <c r="E3762"/>
      <c r="F3762"/>
      <c r="G3762"/>
      <c r="H3762"/>
      <c r="I3762"/>
      <c r="J3762"/>
      <c r="K3762"/>
      <c r="L3762"/>
    </row>
    <row r="3763" spans="2:12" ht="15" customHeight="1">
      <c r="B3763" s="1615"/>
      <c r="C3763"/>
      <c r="D3763"/>
      <c r="E3763"/>
      <c r="F3763"/>
      <c r="G3763"/>
      <c r="H3763"/>
      <c r="I3763"/>
      <c r="J3763"/>
      <c r="K3763"/>
      <c r="L3763"/>
    </row>
    <row r="3764" spans="2:12" ht="15" customHeight="1">
      <c r="B3764" s="1615"/>
      <c r="C3764"/>
      <c r="D3764"/>
      <c r="E3764"/>
      <c r="F3764"/>
      <c r="G3764"/>
      <c r="H3764"/>
      <c r="I3764"/>
      <c r="J3764"/>
      <c r="K3764"/>
      <c r="L3764"/>
    </row>
    <row r="3765" spans="2:12" ht="15" customHeight="1">
      <c r="B3765" s="1615"/>
      <c r="C3765"/>
      <c r="D3765"/>
      <c r="E3765"/>
      <c r="F3765"/>
      <c r="G3765"/>
      <c r="H3765"/>
      <c r="I3765"/>
      <c r="J3765"/>
      <c r="K3765"/>
      <c r="L3765"/>
    </row>
    <row r="3766" spans="2:12" ht="15" customHeight="1">
      <c r="B3766" s="1615"/>
      <c r="C3766"/>
      <c r="D3766"/>
      <c r="E3766"/>
      <c r="F3766"/>
      <c r="G3766"/>
      <c r="H3766"/>
      <c r="I3766"/>
      <c r="J3766"/>
      <c r="K3766"/>
      <c r="L3766"/>
    </row>
    <row r="3767" spans="2:12" ht="15" customHeight="1">
      <c r="B3767" s="1615"/>
      <c r="C3767"/>
      <c r="D3767"/>
      <c r="E3767"/>
      <c r="F3767"/>
      <c r="G3767"/>
      <c r="H3767"/>
      <c r="I3767"/>
      <c r="J3767"/>
      <c r="K3767"/>
      <c r="L3767"/>
    </row>
    <row r="3768" spans="2:12" ht="15" customHeight="1">
      <c r="B3768" s="1615"/>
      <c r="C3768"/>
      <c r="D3768"/>
      <c r="E3768"/>
      <c r="F3768"/>
      <c r="G3768"/>
      <c r="H3768"/>
      <c r="I3768"/>
      <c r="J3768"/>
      <c r="K3768"/>
      <c r="L3768"/>
    </row>
    <row r="3769" spans="2:12" ht="15" customHeight="1">
      <c r="B3769" s="1615"/>
      <c r="C3769"/>
      <c r="D3769"/>
      <c r="E3769"/>
      <c r="F3769"/>
      <c r="G3769"/>
      <c r="H3769"/>
      <c r="I3769"/>
      <c r="J3769"/>
      <c r="K3769"/>
      <c r="L3769"/>
    </row>
  </sheetData>
  <conditionalFormatting sqref="A446:A494">
    <cfRule type="duplicateValues" dxfId="6" priority="6" stopIfTrue="1"/>
  </conditionalFormatting>
  <conditionalFormatting sqref="A456">
    <cfRule type="duplicateValues" dxfId="5" priority="4" stopIfTrue="1"/>
  </conditionalFormatting>
  <conditionalFormatting sqref="A470">
    <cfRule type="duplicateValues" dxfId="4" priority="3" stopIfTrue="1"/>
  </conditionalFormatting>
  <conditionalFormatting sqref="A481:A491">
    <cfRule type="duplicateValues" dxfId="3" priority="7" stopIfTrue="1"/>
  </conditionalFormatting>
  <conditionalFormatting sqref="A487:A493">
    <cfRule type="duplicateValues" dxfId="2" priority="2" stopIfTrue="1"/>
  </conditionalFormatting>
  <conditionalFormatting sqref="A224:B224 A227:B227 A242:B242 A555:B555 A579:B579">
    <cfRule type="expression" dxfId="1" priority="5" stopIfTrue="1">
      <formula>"mod(row(a6),2)==0"</formula>
    </cfRule>
  </conditionalFormatting>
  <conditionalFormatting sqref="A857:B857 A861:B861 A863 A865:B868 A871:B871 A874:B874">
    <cfRule type="expression" dxfId="0" priority="1" stopIfTrue="1">
      <formula>"mod(row(a6),2)==0"</formula>
    </cfRule>
  </conditionalFormatting>
  <pageMargins left="0.62" right="0.23622047244094499" top="0.35433070866141703" bottom="0.35433070866141703" header="0.31496062992126" footer="0.31496062992126"/>
  <pageSetup paperSize="9" scale="8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AC13-3721-4C3F-8FFB-EC64E96156E2}">
  <dimension ref="A1:H138"/>
  <sheetViews>
    <sheetView workbookViewId="0">
      <selection activeCell="K64" sqref="K63:K64"/>
    </sheetView>
  </sheetViews>
  <sheetFormatPr defaultColWidth="11.28515625" defaultRowHeight="20.100000000000001" customHeight="1"/>
  <cols>
    <col min="1" max="1" width="11.28515625" style="1820"/>
    <col min="2" max="2" width="32.28515625" style="1820" customWidth="1"/>
    <col min="3" max="8" width="9.140625" style="1820" customWidth="1"/>
  </cols>
  <sheetData>
    <row r="1" spans="1:8" ht="20.100000000000001" customHeight="1">
      <c r="A1" s="1774">
        <v>4000030</v>
      </c>
      <c r="B1" s="1775" t="s">
        <v>2932</v>
      </c>
      <c r="C1" s="1776">
        <v>65</v>
      </c>
      <c r="D1" s="1777">
        <v>1</v>
      </c>
      <c r="E1" s="1776">
        <v>0</v>
      </c>
      <c r="F1" s="1777">
        <v>0</v>
      </c>
      <c r="G1" s="1776">
        <v>65</v>
      </c>
      <c r="H1" s="1778">
        <v>1</v>
      </c>
    </row>
    <row r="2" spans="1:8" ht="20.100000000000001" customHeight="1">
      <c r="A2" s="1774">
        <v>4000080</v>
      </c>
      <c r="B2" s="1775" t="s">
        <v>2933</v>
      </c>
      <c r="C2" s="1776">
        <v>18</v>
      </c>
      <c r="D2" s="1777">
        <v>11</v>
      </c>
      <c r="E2" s="1776">
        <v>0</v>
      </c>
      <c r="F2" s="1777">
        <v>2.6400000000000006</v>
      </c>
      <c r="G2" s="1776">
        <v>18</v>
      </c>
      <c r="H2" s="1778">
        <v>13.64</v>
      </c>
    </row>
    <row r="3" spans="1:8" ht="20.100000000000001" customHeight="1">
      <c r="A3" s="1774">
        <v>4000090</v>
      </c>
      <c r="B3" s="1775" t="s">
        <v>2934</v>
      </c>
      <c r="C3" s="1776">
        <v>5</v>
      </c>
      <c r="D3" s="1777">
        <v>1</v>
      </c>
      <c r="E3" s="1776">
        <v>0</v>
      </c>
      <c r="F3" s="1777">
        <v>0</v>
      </c>
      <c r="G3" s="1776">
        <v>5</v>
      </c>
      <c r="H3" s="1778">
        <v>1</v>
      </c>
    </row>
    <row r="4" spans="1:8" ht="20.100000000000001" customHeight="1">
      <c r="A4" s="1774">
        <v>4000100</v>
      </c>
      <c r="B4" s="1775" t="s">
        <v>2935</v>
      </c>
      <c r="C4" s="1776">
        <v>1</v>
      </c>
      <c r="D4" s="1777">
        <v>0</v>
      </c>
      <c r="E4" s="1776">
        <v>0</v>
      </c>
      <c r="F4" s="1777">
        <v>1</v>
      </c>
      <c r="G4" s="1776">
        <v>1</v>
      </c>
      <c r="H4" s="1778">
        <v>1</v>
      </c>
    </row>
    <row r="5" spans="1:8" ht="20.100000000000001" customHeight="1">
      <c r="A5" s="1774">
        <v>4000110</v>
      </c>
      <c r="B5" s="1775" t="s">
        <v>2936</v>
      </c>
      <c r="C5" s="1776">
        <v>0</v>
      </c>
      <c r="D5" s="1777">
        <v>1</v>
      </c>
      <c r="E5" s="1776">
        <v>0</v>
      </c>
      <c r="F5" s="1777">
        <v>0</v>
      </c>
      <c r="G5" s="1776">
        <v>0</v>
      </c>
      <c r="H5" s="1778">
        <v>1</v>
      </c>
    </row>
    <row r="6" spans="1:8" ht="20.100000000000001" customHeight="1">
      <c r="A6" s="1774">
        <v>4000120</v>
      </c>
      <c r="B6" s="1775" t="s">
        <v>2937</v>
      </c>
      <c r="C6" s="1776">
        <v>0</v>
      </c>
      <c r="D6" s="1777">
        <v>0</v>
      </c>
      <c r="E6" s="1776">
        <v>0</v>
      </c>
      <c r="F6" s="1777">
        <v>1</v>
      </c>
      <c r="G6" s="1776">
        <v>0</v>
      </c>
      <c r="H6" s="1778">
        <v>1</v>
      </c>
    </row>
    <row r="7" spans="1:8" ht="20.100000000000001" customHeight="1">
      <c r="A7" s="1774">
        <v>4000130</v>
      </c>
      <c r="B7" s="1775" t="s">
        <v>2938</v>
      </c>
      <c r="C7" s="1776">
        <v>0</v>
      </c>
      <c r="D7" s="1777">
        <v>1</v>
      </c>
      <c r="E7" s="1776">
        <v>0</v>
      </c>
      <c r="F7" s="1777">
        <v>0</v>
      </c>
      <c r="G7" s="1776">
        <v>0</v>
      </c>
      <c r="H7" s="1778">
        <v>1</v>
      </c>
    </row>
    <row r="8" spans="1:8" ht="20.100000000000001" customHeight="1">
      <c r="A8" s="1774">
        <v>4000140</v>
      </c>
      <c r="B8" s="1775" t="s">
        <v>2939</v>
      </c>
      <c r="C8" s="1776">
        <v>0</v>
      </c>
      <c r="D8" s="1777">
        <v>0</v>
      </c>
      <c r="E8" s="1776">
        <v>0</v>
      </c>
      <c r="F8" s="1777">
        <v>1</v>
      </c>
      <c r="G8" s="1776">
        <v>0</v>
      </c>
      <c r="H8" s="1778">
        <v>1</v>
      </c>
    </row>
    <row r="9" spans="1:8" ht="20.100000000000001" customHeight="1">
      <c r="A9" s="1774">
        <v>4000150</v>
      </c>
      <c r="B9" s="1775" t="s">
        <v>2940</v>
      </c>
      <c r="C9" s="1776">
        <v>0</v>
      </c>
      <c r="D9" s="1777">
        <v>1</v>
      </c>
      <c r="E9" s="1776">
        <v>0</v>
      </c>
      <c r="F9" s="1777">
        <v>0</v>
      </c>
      <c r="G9" s="1776">
        <v>0</v>
      </c>
      <c r="H9" s="1778">
        <v>1</v>
      </c>
    </row>
    <row r="10" spans="1:8" ht="20.100000000000001" customHeight="1">
      <c r="A10" s="1774">
        <v>4000160</v>
      </c>
      <c r="B10" s="1775" t="s">
        <v>2941</v>
      </c>
      <c r="C10" s="1776">
        <v>1</v>
      </c>
      <c r="D10" s="1777">
        <v>0</v>
      </c>
      <c r="E10" s="1776">
        <v>0</v>
      </c>
      <c r="F10" s="1777">
        <v>1</v>
      </c>
      <c r="G10" s="1776">
        <v>1</v>
      </c>
      <c r="H10" s="1778">
        <v>1</v>
      </c>
    </row>
    <row r="11" spans="1:8" ht="20.100000000000001" customHeight="1">
      <c r="A11" s="1774">
        <v>4000170</v>
      </c>
      <c r="B11" s="1775" t="s">
        <v>2942</v>
      </c>
      <c r="C11" s="1776">
        <v>0</v>
      </c>
      <c r="D11" s="1777">
        <v>1</v>
      </c>
      <c r="E11" s="1776">
        <v>0</v>
      </c>
      <c r="F11" s="1777">
        <v>0</v>
      </c>
      <c r="G11" s="1776">
        <v>0</v>
      </c>
      <c r="H11" s="1778">
        <v>1</v>
      </c>
    </row>
    <row r="12" spans="1:8" ht="20.100000000000001" customHeight="1">
      <c r="A12" s="1774">
        <v>4000360</v>
      </c>
      <c r="B12" s="1775" t="s">
        <v>2943</v>
      </c>
      <c r="C12" s="1776">
        <v>0</v>
      </c>
      <c r="D12" s="1777">
        <v>0</v>
      </c>
      <c r="E12" s="1776">
        <v>0</v>
      </c>
      <c r="F12" s="1777">
        <v>1</v>
      </c>
      <c r="G12" s="1776">
        <v>0</v>
      </c>
      <c r="H12" s="1778">
        <v>1</v>
      </c>
    </row>
    <row r="13" spans="1:8" ht="20.100000000000001" customHeight="1">
      <c r="A13" s="1774">
        <v>4000370</v>
      </c>
      <c r="B13" s="1775" t="s">
        <v>2944</v>
      </c>
      <c r="C13" s="1776">
        <v>0</v>
      </c>
      <c r="D13" s="1777">
        <v>1</v>
      </c>
      <c r="E13" s="1776">
        <v>0</v>
      </c>
      <c r="F13" s="1777">
        <v>0</v>
      </c>
      <c r="G13" s="1776">
        <v>0</v>
      </c>
      <c r="H13" s="1778">
        <v>1</v>
      </c>
    </row>
    <row r="14" spans="1:8" ht="20.100000000000001" customHeight="1">
      <c r="A14" s="1774">
        <v>4000380</v>
      </c>
      <c r="B14" s="1779" t="s">
        <v>2945</v>
      </c>
      <c r="C14" s="1776">
        <v>0</v>
      </c>
      <c r="D14" s="1777">
        <v>0</v>
      </c>
      <c r="E14" s="1776">
        <v>0</v>
      </c>
      <c r="F14" s="1777">
        <v>1</v>
      </c>
      <c r="G14" s="1776">
        <v>0</v>
      </c>
      <c r="H14" s="1778">
        <v>1</v>
      </c>
    </row>
    <row r="15" spans="1:8" ht="20.100000000000001" customHeight="1">
      <c r="A15" s="1774">
        <v>4000390</v>
      </c>
      <c r="B15" s="1775" t="s">
        <v>2946</v>
      </c>
      <c r="C15" s="1776">
        <v>0</v>
      </c>
      <c r="D15" s="1777">
        <v>1</v>
      </c>
      <c r="E15" s="1776">
        <v>0</v>
      </c>
      <c r="F15" s="1777">
        <v>0</v>
      </c>
      <c r="G15" s="1776">
        <v>0</v>
      </c>
      <c r="H15" s="1778">
        <v>1</v>
      </c>
    </row>
    <row r="16" spans="1:8" ht="20.100000000000001" customHeight="1">
      <c r="A16" s="1774">
        <v>4000400</v>
      </c>
      <c r="B16" s="1775" t="s">
        <v>2947</v>
      </c>
      <c r="C16" s="1776">
        <v>0</v>
      </c>
      <c r="D16" s="1777">
        <v>0</v>
      </c>
      <c r="E16" s="1776">
        <v>0</v>
      </c>
      <c r="F16" s="1777">
        <v>1</v>
      </c>
      <c r="G16" s="1776">
        <v>0</v>
      </c>
      <c r="H16" s="1778">
        <v>1</v>
      </c>
    </row>
    <row r="17" spans="1:8" ht="20.100000000000001" customHeight="1">
      <c r="A17" s="1774">
        <v>4000410</v>
      </c>
      <c r="B17" s="1775" t="s">
        <v>2948</v>
      </c>
      <c r="C17" s="1776">
        <v>0</v>
      </c>
      <c r="D17" s="1777">
        <v>1</v>
      </c>
      <c r="E17" s="1776">
        <v>0</v>
      </c>
      <c r="F17" s="1777">
        <v>0</v>
      </c>
      <c r="G17" s="1776">
        <v>0</v>
      </c>
      <c r="H17" s="1778">
        <v>1</v>
      </c>
    </row>
    <row r="18" spans="1:8" ht="20.100000000000001" customHeight="1">
      <c r="A18" s="1774">
        <v>4000420</v>
      </c>
      <c r="B18" s="1775" t="s">
        <v>2949</v>
      </c>
      <c r="C18" s="1776">
        <v>1</v>
      </c>
      <c r="D18" s="1777">
        <v>6.6</v>
      </c>
      <c r="E18" s="1776">
        <v>0</v>
      </c>
      <c r="F18" s="1777">
        <v>0</v>
      </c>
      <c r="G18" s="1776">
        <v>1</v>
      </c>
      <c r="H18" s="1778">
        <v>6.6</v>
      </c>
    </row>
    <row r="19" spans="1:8" ht="20.100000000000001" customHeight="1">
      <c r="A19" s="1774">
        <v>4000430</v>
      </c>
      <c r="B19" s="1775" t="s">
        <v>2950</v>
      </c>
      <c r="C19" s="1776">
        <v>1</v>
      </c>
      <c r="D19" s="1777">
        <v>1</v>
      </c>
      <c r="E19" s="1776">
        <v>0</v>
      </c>
      <c r="F19" s="1777">
        <v>0</v>
      </c>
      <c r="G19" s="1776">
        <v>1</v>
      </c>
      <c r="H19" s="1778">
        <v>1</v>
      </c>
    </row>
    <row r="20" spans="1:8" ht="20.100000000000001" customHeight="1">
      <c r="A20" s="1774">
        <v>4000440</v>
      </c>
      <c r="B20" s="1775" t="s">
        <v>2951</v>
      </c>
      <c r="C20" s="1776">
        <v>65</v>
      </c>
      <c r="D20" s="1777">
        <v>30</v>
      </c>
      <c r="E20" s="1776">
        <v>1</v>
      </c>
      <c r="F20" s="1777">
        <v>5.2800000000000011</v>
      </c>
      <c r="G20" s="1776">
        <v>66</v>
      </c>
      <c r="H20" s="1778">
        <v>35.28</v>
      </c>
    </row>
    <row r="21" spans="1:8" ht="20.100000000000001" customHeight="1">
      <c r="A21" s="1774">
        <v>4000450</v>
      </c>
      <c r="B21" s="1775" t="s">
        <v>2952</v>
      </c>
      <c r="C21" s="1776">
        <v>65</v>
      </c>
      <c r="D21" s="1777">
        <v>30</v>
      </c>
      <c r="E21" s="1776">
        <v>0</v>
      </c>
      <c r="F21" s="1777">
        <v>5</v>
      </c>
      <c r="G21" s="1776">
        <v>65</v>
      </c>
      <c r="H21" s="1778">
        <v>35</v>
      </c>
    </row>
    <row r="22" spans="1:8" ht="20.100000000000001" customHeight="1">
      <c r="A22" s="1774">
        <v>4000460</v>
      </c>
      <c r="B22" s="1775" t="s">
        <v>2953</v>
      </c>
      <c r="C22" s="1776">
        <v>7</v>
      </c>
      <c r="D22" s="1777">
        <v>9</v>
      </c>
      <c r="E22" s="1776">
        <v>2</v>
      </c>
      <c r="F22" s="1777">
        <v>5.2800000000000011</v>
      </c>
      <c r="G22" s="1776">
        <v>9</v>
      </c>
      <c r="H22" s="1778">
        <v>14.280000000000001</v>
      </c>
    </row>
    <row r="23" spans="1:8" ht="20.100000000000001" customHeight="1">
      <c r="A23" s="1774">
        <v>4000470</v>
      </c>
      <c r="B23" s="1775" t="s">
        <v>2954</v>
      </c>
      <c r="C23" s="1776">
        <v>7</v>
      </c>
      <c r="D23" s="1777">
        <v>1</v>
      </c>
      <c r="E23" s="1776">
        <v>0</v>
      </c>
      <c r="F23" s="1777">
        <v>0</v>
      </c>
      <c r="G23" s="1776">
        <v>7</v>
      </c>
      <c r="H23" s="1778">
        <v>1</v>
      </c>
    </row>
    <row r="24" spans="1:8" ht="20.100000000000001" customHeight="1">
      <c r="A24" s="1774">
        <v>4000480</v>
      </c>
      <c r="B24" s="1775" t="s">
        <v>2955</v>
      </c>
      <c r="C24" s="1776">
        <v>13</v>
      </c>
      <c r="D24" s="1777">
        <v>3.9599999999999995</v>
      </c>
      <c r="E24" s="1776">
        <v>0</v>
      </c>
      <c r="F24" s="1777">
        <v>1.3200000000000003</v>
      </c>
      <c r="G24" s="1776">
        <v>13</v>
      </c>
      <c r="H24" s="1778">
        <v>5.2799999999999994</v>
      </c>
    </row>
    <row r="25" spans="1:8" ht="20.100000000000001" customHeight="1">
      <c r="A25" s="1774">
        <v>4000490</v>
      </c>
      <c r="B25" s="1775" t="s">
        <v>2956</v>
      </c>
      <c r="C25" s="1776">
        <v>13</v>
      </c>
      <c r="D25" s="1777">
        <v>4</v>
      </c>
      <c r="E25" s="1776">
        <v>0</v>
      </c>
      <c r="F25" s="1777">
        <v>1</v>
      </c>
      <c r="G25" s="1776">
        <v>13</v>
      </c>
      <c r="H25" s="1778">
        <v>5</v>
      </c>
    </row>
    <row r="26" spans="1:8" ht="20.100000000000001" customHeight="1">
      <c r="A26" s="1774">
        <v>4000500</v>
      </c>
      <c r="B26" s="1775" t="s">
        <v>2957</v>
      </c>
      <c r="C26" s="1776">
        <v>10</v>
      </c>
      <c r="D26" s="1777">
        <v>9.2399999999999984</v>
      </c>
      <c r="E26" s="1776">
        <v>1</v>
      </c>
      <c r="F26" s="1777">
        <v>9.2399999999999984</v>
      </c>
      <c r="G26" s="1776">
        <v>11</v>
      </c>
      <c r="H26" s="1778">
        <v>18.479999999999997</v>
      </c>
    </row>
    <row r="27" spans="1:8" ht="20.100000000000001" customHeight="1">
      <c r="A27" s="1774">
        <v>4000510</v>
      </c>
      <c r="B27" s="1775" t="s">
        <v>2958</v>
      </c>
      <c r="C27" s="1776">
        <v>8</v>
      </c>
      <c r="D27" s="1777">
        <v>9</v>
      </c>
      <c r="E27" s="1776">
        <v>0</v>
      </c>
      <c r="F27" s="1777">
        <v>9</v>
      </c>
      <c r="G27" s="1776">
        <v>8</v>
      </c>
      <c r="H27" s="1778">
        <v>18</v>
      </c>
    </row>
    <row r="28" spans="1:8" ht="20.100000000000001" customHeight="1">
      <c r="A28" s="1774">
        <v>4000520</v>
      </c>
      <c r="B28" s="1775" t="s">
        <v>2959</v>
      </c>
      <c r="C28" s="1776">
        <v>159</v>
      </c>
      <c r="D28" s="1777">
        <v>63.359999999999992</v>
      </c>
      <c r="E28" s="1776">
        <v>0</v>
      </c>
      <c r="F28" s="1777">
        <v>6.6</v>
      </c>
      <c r="G28" s="1776">
        <v>159</v>
      </c>
      <c r="H28" s="1778">
        <v>69.959999999999994</v>
      </c>
    </row>
    <row r="29" spans="1:8" ht="20.100000000000001" customHeight="1">
      <c r="A29" s="1774">
        <v>4000530</v>
      </c>
      <c r="B29" s="1775" t="s">
        <v>2960</v>
      </c>
      <c r="C29" s="1776">
        <v>158</v>
      </c>
      <c r="D29" s="1777">
        <v>63</v>
      </c>
      <c r="E29" s="1776">
        <v>0</v>
      </c>
      <c r="F29" s="1777">
        <v>7</v>
      </c>
      <c r="G29" s="1776">
        <v>158</v>
      </c>
      <c r="H29" s="1778">
        <v>70</v>
      </c>
    </row>
    <row r="30" spans="1:8" ht="20.100000000000001" customHeight="1">
      <c r="A30" s="1774">
        <v>4000540</v>
      </c>
      <c r="B30" s="1775" t="s">
        <v>2961</v>
      </c>
      <c r="C30" s="1776">
        <v>11</v>
      </c>
      <c r="D30" s="1777">
        <v>20</v>
      </c>
      <c r="E30" s="1776">
        <v>0</v>
      </c>
      <c r="F30" s="1777">
        <v>2.6400000000000006</v>
      </c>
      <c r="G30" s="1776">
        <v>11</v>
      </c>
      <c r="H30" s="1778">
        <v>22.64</v>
      </c>
    </row>
    <row r="31" spans="1:8" ht="20.100000000000001" customHeight="1">
      <c r="A31" s="1774">
        <v>4000550</v>
      </c>
      <c r="B31" s="1775" t="s">
        <v>2962</v>
      </c>
      <c r="C31" s="1776">
        <v>8</v>
      </c>
      <c r="D31" s="1777">
        <v>20</v>
      </c>
      <c r="E31" s="1776">
        <v>0</v>
      </c>
      <c r="F31" s="1777">
        <v>3</v>
      </c>
      <c r="G31" s="1776">
        <v>8</v>
      </c>
      <c r="H31" s="1778">
        <v>23</v>
      </c>
    </row>
    <row r="32" spans="1:8" ht="20.100000000000001" customHeight="1">
      <c r="A32" s="1774">
        <v>4000620</v>
      </c>
      <c r="B32" s="1775" t="s">
        <v>2963</v>
      </c>
      <c r="C32" s="1776">
        <v>0</v>
      </c>
      <c r="D32" s="1777">
        <v>1.3200000000000003</v>
      </c>
      <c r="E32" s="1776">
        <v>0</v>
      </c>
      <c r="F32" s="1777">
        <v>0</v>
      </c>
      <c r="G32" s="1776">
        <v>0</v>
      </c>
      <c r="H32" s="1778">
        <v>1.3200000000000003</v>
      </c>
    </row>
    <row r="33" spans="1:8" ht="20.100000000000001" customHeight="1">
      <c r="A33" s="1774">
        <v>4000630</v>
      </c>
      <c r="B33" s="1775" t="s">
        <v>2964</v>
      </c>
      <c r="C33" s="1776">
        <v>0</v>
      </c>
      <c r="D33" s="1777">
        <v>1</v>
      </c>
      <c r="E33" s="1776">
        <v>0</v>
      </c>
      <c r="F33" s="1777">
        <v>0</v>
      </c>
      <c r="G33" s="1776">
        <v>0</v>
      </c>
      <c r="H33" s="1778">
        <v>1</v>
      </c>
    </row>
    <row r="34" spans="1:8" ht="20.100000000000001" customHeight="1">
      <c r="A34" s="1774">
        <v>4000640</v>
      </c>
      <c r="B34" s="1775" t="s">
        <v>2965</v>
      </c>
      <c r="C34" s="1776">
        <v>0</v>
      </c>
      <c r="D34" s="1777">
        <v>1.3200000000000003</v>
      </c>
      <c r="E34" s="1776">
        <v>0</v>
      </c>
      <c r="F34" s="1777">
        <v>0</v>
      </c>
      <c r="G34" s="1776">
        <v>0</v>
      </c>
      <c r="H34" s="1778">
        <v>1.3200000000000003</v>
      </c>
    </row>
    <row r="35" spans="1:8" ht="20.100000000000001" customHeight="1">
      <c r="A35" s="1774">
        <v>4000650</v>
      </c>
      <c r="B35" s="1775" t="s">
        <v>2966</v>
      </c>
      <c r="C35" s="1776">
        <v>0</v>
      </c>
      <c r="D35" s="1777">
        <v>1</v>
      </c>
      <c r="E35" s="1776">
        <v>0</v>
      </c>
      <c r="F35" s="1777">
        <v>0</v>
      </c>
      <c r="G35" s="1776">
        <v>0</v>
      </c>
      <c r="H35" s="1778">
        <v>1</v>
      </c>
    </row>
    <row r="36" spans="1:8" ht="20.100000000000001" customHeight="1">
      <c r="A36" s="1774">
        <v>4000660</v>
      </c>
      <c r="B36" s="1775" t="s">
        <v>2967</v>
      </c>
      <c r="C36" s="1776">
        <v>0</v>
      </c>
      <c r="D36" s="1777">
        <v>0</v>
      </c>
      <c r="E36" s="1776">
        <v>0</v>
      </c>
      <c r="F36" s="1777">
        <v>1</v>
      </c>
      <c r="G36" s="1776">
        <v>0</v>
      </c>
      <c r="H36" s="1778">
        <v>1</v>
      </c>
    </row>
    <row r="37" spans="1:8" ht="20.100000000000001" customHeight="1">
      <c r="A37" s="1774">
        <v>4000670</v>
      </c>
      <c r="B37" s="1775" t="s">
        <v>2968</v>
      </c>
      <c r="C37" s="1776">
        <v>0</v>
      </c>
      <c r="D37" s="1777">
        <v>1</v>
      </c>
      <c r="E37" s="1776">
        <v>0</v>
      </c>
      <c r="F37" s="1777">
        <v>0</v>
      </c>
      <c r="G37" s="1776">
        <v>0</v>
      </c>
      <c r="H37" s="1778">
        <v>1</v>
      </c>
    </row>
    <row r="38" spans="1:8" ht="20.100000000000001" customHeight="1">
      <c r="A38" s="1774">
        <v>4000680</v>
      </c>
      <c r="B38" s="1775" t="s">
        <v>2969</v>
      </c>
      <c r="C38" s="1776">
        <v>0</v>
      </c>
      <c r="D38" s="1777">
        <v>0</v>
      </c>
      <c r="E38" s="1776">
        <v>0</v>
      </c>
      <c r="F38" s="1777">
        <v>1</v>
      </c>
      <c r="G38" s="1776">
        <v>0</v>
      </c>
      <c r="H38" s="1778">
        <v>1</v>
      </c>
    </row>
    <row r="39" spans="1:8" ht="20.100000000000001" customHeight="1">
      <c r="A39" s="1774">
        <v>4000690</v>
      </c>
      <c r="B39" s="1775" t="s">
        <v>2970</v>
      </c>
      <c r="C39" s="1776">
        <v>0</v>
      </c>
      <c r="D39" s="1777">
        <v>1</v>
      </c>
      <c r="E39" s="1776">
        <v>0</v>
      </c>
      <c r="F39" s="1777">
        <v>0</v>
      </c>
      <c r="G39" s="1776">
        <v>0</v>
      </c>
      <c r="H39" s="1778">
        <v>1</v>
      </c>
    </row>
    <row r="40" spans="1:8" ht="20.100000000000001" customHeight="1">
      <c r="A40" s="1774">
        <v>4000720</v>
      </c>
      <c r="B40" s="1775" t="s">
        <v>2971</v>
      </c>
      <c r="C40" s="1776">
        <v>0</v>
      </c>
      <c r="D40" s="1777">
        <v>0</v>
      </c>
      <c r="E40" s="1776">
        <v>0</v>
      </c>
      <c r="F40" s="1777">
        <v>1</v>
      </c>
      <c r="G40" s="1776">
        <v>0</v>
      </c>
      <c r="H40" s="1778">
        <v>1</v>
      </c>
    </row>
    <row r="41" spans="1:8" ht="20.100000000000001" customHeight="1">
      <c r="A41" s="1774">
        <v>4000730</v>
      </c>
      <c r="B41" s="1775" t="s">
        <v>2972</v>
      </c>
      <c r="C41" s="1776">
        <v>0</v>
      </c>
      <c r="D41" s="1777">
        <v>1</v>
      </c>
      <c r="E41" s="1776">
        <v>0</v>
      </c>
      <c r="F41" s="1777">
        <v>0</v>
      </c>
      <c r="G41" s="1776">
        <v>0</v>
      </c>
      <c r="H41" s="1778">
        <v>1</v>
      </c>
    </row>
    <row r="42" spans="1:8" ht="20.100000000000001" customHeight="1">
      <c r="A42" s="1774">
        <v>4000740</v>
      </c>
      <c r="B42" s="1775" t="s">
        <v>2973</v>
      </c>
      <c r="C42" s="1776">
        <v>0</v>
      </c>
      <c r="D42" s="1777">
        <v>0</v>
      </c>
      <c r="E42" s="1776">
        <v>0</v>
      </c>
      <c r="F42" s="1777">
        <v>1</v>
      </c>
      <c r="G42" s="1776">
        <v>0</v>
      </c>
      <c r="H42" s="1778">
        <v>1</v>
      </c>
    </row>
    <row r="43" spans="1:8" ht="20.100000000000001" customHeight="1">
      <c r="A43" s="1774">
        <v>4000750</v>
      </c>
      <c r="B43" s="1775" t="s">
        <v>2974</v>
      </c>
      <c r="C43" s="1776">
        <v>0</v>
      </c>
      <c r="D43" s="1777">
        <v>1</v>
      </c>
      <c r="E43" s="1776">
        <v>0</v>
      </c>
      <c r="F43" s="1777">
        <v>0</v>
      </c>
      <c r="G43" s="1776">
        <v>0</v>
      </c>
      <c r="H43" s="1778">
        <v>1</v>
      </c>
    </row>
    <row r="44" spans="1:8" ht="20.100000000000001" customHeight="1">
      <c r="A44" s="1774">
        <v>4000780</v>
      </c>
      <c r="B44" s="1775" t="s">
        <v>2975</v>
      </c>
      <c r="C44" s="1776">
        <v>22</v>
      </c>
      <c r="D44" s="1777">
        <v>31.679999999999996</v>
      </c>
      <c r="E44" s="1776">
        <v>0</v>
      </c>
      <c r="F44" s="1777">
        <v>0</v>
      </c>
      <c r="G44" s="1776">
        <v>22</v>
      </c>
      <c r="H44" s="1778">
        <v>31.679999999999996</v>
      </c>
    </row>
    <row r="45" spans="1:8" ht="20.100000000000001" customHeight="1">
      <c r="A45" s="1774">
        <v>4000790</v>
      </c>
      <c r="B45" s="1775" t="s">
        <v>2976</v>
      </c>
      <c r="C45" s="1776">
        <v>21</v>
      </c>
      <c r="D45" s="1777">
        <v>32</v>
      </c>
      <c r="E45" s="1776">
        <v>0</v>
      </c>
      <c r="F45" s="1777">
        <v>0</v>
      </c>
      <c r="G45" s="1776">
        <v>21</v>
      </c>
      <c r="H45" s="1778">
        <v>32</v>
      </c>
    </row>
    <row r="46" spans="1:8" ht="20.100000000000001" customHeight="1">
      <c r="A46" s="1774">
        <v>4000800</v>
      </c>
      <c r="B46" s="1775" t="s">
        <v>2977</v>
      </c>
      <c r="C46" s="1776">
        <v>22</v>
      </c>
      <c r="D46" s="1777">
        <v>3.9599999999999995</v>
      </c>
      <c r="E46" s="1776">
        <v>0</v>
      </c>
      <c r="F46" s="1777">
        <v>1.3200000000000003</v>
      </c>
      <c r="G46" s="1776">
        <v>22</v>
      </c>
      <c r="H46" s="1778">
        <v>5.2799999999999994</v>
      </c>
    </row>
    <row r="47" spans="1:8" ht="20.100000000000001" customHeight="1">
      <c r="A47" s="1774">
        <v>4000810</v>
      </c>
      <c r="B47" s="1775" t="s">
        <v>2978</v>
      </c>
      <c r="C47" s="1776">
        <v>21</v>
      </c>
      <c r="D47" s="1777">
        <v>1</v>
      </c>
      <c r="E47" s="1776">
        <v>0</v>
      </c>
      <c r="F47" s="1777">
        <v>0</v>
      </c>
      <c r="G47" s="1776">
        <v>21</v>
      </c>
      <c r="H47" s="1778">
        <v>1</v>
      </c>
    </row>
    <row r="48" spans="1:8" ht="20.100000000000001" customHeight="1">
      <c r="A48" s="1774">
        <v>4000820</v>
      </c>
      <c r="B48" s="1775" t="s">
        <v>2979</v>
      </c>
      <c r="C48" s="1776">
        <v>160</v>
      </c>
      <c r="D48" s="1777">
        <v>200.64</v>
      </c>
      <c r="E48" s="1776">
        <v>4</v>
      </c>
      <c r="F48" s="1777">
        <v>30.36</v>
      </c>
      <c r="G48" s="1776">
        <v>164</v>
      </c>
      <c r="H48" s="1778">
        <v>231</v>
      </c>
    </row>
    <row r="49" spans="1:8" ht="20.100000000000001" customHeight="1">
      <c r="A49" s="1774">
        <v>4000830</v>
      </c>
      <c r="B49" s="1775" t="s">
        <v>2980</v>
      </c>
      <c r="C49" s="1776">
        <v>133</v>
      </c>
      <c r="D49" s="1777">
        <v>201</v>
      </c>
      <c r="E49" s="1776">
        <v>0</v>
      </c>
      <c r="F49" s="1777">
        <v>30</v>
      </c>
      <c r="G49" s="1776">
        <v>133</v>
      </c>
      <c r="H49" s="1778">
        <v>231</v>
      </c>
    </row>
    <row r="50" spans="1:8" ht="20.100000000000001" customHeight="1">
      <c r="A50" s="1774">
        <v>4000840</v>
      </c>
      <c r="B50" s="1775" t="s">
        <v>2981</v>
      </c>
      <c r="C50" s="1776">
        <v>64</v>
      </c>
      <c r="D50" s="1777">
        <v>17.16</v>
      </c>
      <c r="E50" s="1776">
        <v>0</v>
      </c>
      <c r="F50" s="1777">
        <v>17.16</v>
      </c>
      <c r="G50" s="1776">
        <v>64</v>
      </c>
      <c r="H50" s="1778">
        <v>34.32</v>
      </c>
    </row>
    <row r="51" spans="1:8" ht="20.100000000000001" customHeight="1">
      <c r="A51" s="1774">
        <v>4000850</v>
      </c>
      <c r="B51" s="1775" t="s">
        <v>2982</v>
      </c>
      <c r="C51" s="1776">
        <v>64</v>
      </c>
      <c r="D51" s="1777">
        <v>17</v>
      </c>
      <c r="E51" s="1776">
        <v>0</v>
      </c>
      <c r="F51" s="1777">
        <v>17</v>
      </c>
      <c r="G51" s="1776">
        <v>64</v>
      </c>
      <c r="H51" s="1778">
        <v>34</v>
      </c>
    </row>
    <row r="52" spans="1:8" ht="20.100000000000001" customHeight="1">
      <c r="A52" s="1774">
        <v>400851</v>
      </c>
      <c r="B52" s="1775" t="s">
        <v>2983</v>
      </c>
      <c r="C52" s="1776">
        <v>4</v>
      </c>
      <c r="D52" s="1777">
        <v>0</v>
      </c>
      <c r="E52" s="1776">
        <v>0</v>
      </c>
      <c r="F52" s="1777">
        <v>1</v>
      </c>
      <c r="G52" s="1776">
        <v>4</v>
      </c>
      <c r="H52" s="1778">
        <v>1</v>
      </c>
    </row>
    <row r="53" spans="1:8" ht="20.100000000000001" customHeight="1">
      <c r="A53" s="1774">
        <v>400852</v>
      </c>
      <c r="B53" s="1775" t="s">
        <v>2984</v>
      </c>
      <c r="C53" s="1776">
        <v>4</v>
      </c>
      <c r="D53" s="1777">
        <v>1</v>
      </c>
      <c r="E53" s="1776">
        <v>0</v>
      </c>
      <c r="F53" s="1777">
        <v>0</v>
      </c>
      <c r="G53" s="1776">
        <v>4</v>
      </c>
      <c r="H53" s="1778">
        <v>1</v>
      </c>
    </row>
    <row r="54" spans="1:8" ht="20.100000000000001" customHeight="1">
      <c r="A54" s="1774">
        <v>4000860</v>
      </c>
      <c r="B54" s="1775" t="s">
        <v>2985</v>
      </c>
      <c r="C54" s="1776">
        <v>20</v>
      </c>
      <c r="D54" s="1777">
        <v>46.2</v>
      </c>
      <c r="E54" s="1776">
        <v>1</v>
      </c>
      <c r="F54" s="1777">
        <v>9.2399999999999984</v>
      </c>
      <c r="G54" s="1776">
        <v>21</v>
      </c>
      <c r="H54" s="1778">
        <v>55.44</v>
      </c>
    </row>
    <row r="55" spans="1:8" ht="20.100000000000001" customHeight="1">
      <c r="A55" s="1774">
        <v>4000870</v>
      </c>
      <c r="B55" s="1775" t="s">
        <v>2986</v>
      </c>
      <c r="C55" s="1776">
        <v>16</v>
      </c>
      <c r="D55" s="1777">
        <v>46</v>
      </c>
      <c r="E55" s="1776">
        <v>0</v>
      </c>
      <c r="F55" s="1777">
        <v>9</v>
      </c>
      <c r="G55" s="1776">
        <v>16</v>
      </c>
      <c r="H55" s="1778">
        <v>55</v>
      </c>
    </row>
    <row r="56" spans="1:8" ht="20.100000000000001" customHeight="1">
      <c r="A56" s="1774">
        <v>4000900</v>
      </c>
      <c r="B56" s="1775" t="s">
        <v>2987</v>
      </c>
      <c r="C56" s="1776">
        <v>19</v>
      </c>
      <c r="D56" s="1777">
        <v>5.2800000000000011</v>
      </c>
      <c r="E56" s="1776">
        <v>0</v>
      </c>
      <c r="F56" s="1777">
        <v>0</v>
      </c>
      <c r="G56" s="1776">
        <v>19</v>
      </c>
      <c r="H56" s="1778">
        <v>5.2800000000000011</v>
      </c>
    </row>
    <row r="57" spans="1:8" ht="20.100000000000001" customHeight="1">
      <c r="A57" s="1774">
        <v>4000910</v>
      </c>
      <c r="B57" s="1775" t="s">
        <v>2988</v>
      </c>
      <c r="C57" s="1776">
        <v>19</v>
      </c>
      <c r="D57" s="1777">
        <v>5</v>
      </c>
      <c r="E57" s="1776">
        <v>0</v>
      </c>
      <c r="F57" s="1777">
        <v>0</v>
      </c>
      <c r="G57" s="1776">
        <v>19</v>
      </c>
      <c r="H57" s="1778">
        <v>5</v>
      </c>
    </row>
    <row r="58" spans="1:8" ht="20.100000000000001" customHeight="1">
      <c r="A58" s="1774">
        <v>4000920</v>
      </c>
      <c r="B58" s="1775" t="s">
        <v>2989</v>
      </c>
      <c r="C58" s="1776">
        <v>200</v>
      </c>
      <c r="D58" s="1777">
        <v>266.64</v>
      </c>
      <c r="E58" s="1776">
        <v>3</v>
      </c>
      <c r="F58" s="1777">
        <v>26.4</v>
      </c>
      <c r="G58" s="1776">
        <v>203</v>
      </c>
      <c r="H58" s="1778">
        <v>293.03999999999996</v>
      </c>
    </row>
    <row r="59" spans="1:8" ht="20.100000000000001" customHeight="1">
      <c r="A59" s="1774">
        <v>4000930</v>
      </c>
      <c r="B59" s="1775" t="s">
        <v>2990</v>
      </c>
      <c r="C59" s="1776">
        <v>171</v>
      </c>
      <c r="D59" s="1777">
        <v>267</v>
      </c>
      <c r="E59" s="1776">
        <v>0</v>
      </c>
      <c r="F59" s="1777">
        <v>26</v>
      </c>
      <c r="G59" s="1776">
        <v>171</v>
      </c>
      <c r="H59" s="1778">
        <v>293</v>
      </c>
    </row>
    <row r="60" spans="1:8" ht="20.100000000000001" customHeight="1">
      <c r="A60" s="1774">
        <v>4000960</v>
      </c>
      <c r="B60" s="1775" t="s">
        <v>2991</v>
      </c>
      <c r="C60" s="1776">
        <v>5</v>
      </c>
      <c r="D60" s="1777">
        <v>5.2800000000000011</v>
      </c>
      <c r="E60" s="1776">
        <v>0</v>
      </c>
      <c r="F60" s="1777">
        <v>0</v>
      </c>
      <c r="G60" s="1776">
        <v>5</v>
      </c>
      <c r="H60" s="1778">
        <v>5.2800000000000011</v>
      </c>
    </row>
    <row r="61" spans="1:8" ht="20.100000000000001" customHeight="1">
      <c r="A61" s="1774">
        <v>4000970</v>
      </c>
      <c r="B61" s="1775" t="s">
        <v>2992</v>
      </c>
      <c r="C61" s="1776">
        <v>5</v>
      </c>
      <c r="D61" s="1777">
        <v>5</v>
      </c>
      <c r="E61" s="1776">
        <v>0</v>
      </c>
      <c r="F61" s="1777">
        <v>0</v>
      </c>
      <c r="G61" s="1776">
        <v>5</v>
      </c>
      <c r="H61" s="1778">
        <v>5</v>
      </c>
    </row>
    <row r="62" spans="1:8" ht="20.100000000000001" customHeight="1">
      <c r="A62" s="1774">
        <v>4000980</v>
      </c>
      <c r="B62" s="1775" t="s">
        <v>2993</v>
      </c>
      <c r="C62" s="1776">
        <v>0</v>
      </c>
      <c r="D62" s="1777">
        <v>0</v>
      </c>
      <c r="E62" s="1776">
        <v>0</v>
      </c>
      <c r="F62" s="1777">
        <v>1</v>
      </c>
      <c r="G62" s="1776">
        <v>0</v>
      </c>
      <c r="H62" s="1778">
        <v>1</v>
      </c>
    </row>
    <row r="63" spans="1:8" ht="20.100000000000001" customHeight="1">
      <c r="A63" s="1774">
        <v>4000990</v>
      </c>
      <c r="B63" s="1775" t="s">
        <v>2994</v>
      </c>
      <c r="C63" s="1776">
        <v>0</v>
      </c>
      <c r="D63" s="1777">
        <v>1</v>
      </c>
      <c r="E63" s="1776">
        <v>0</v>
      </c>
      <c r="F63" s="1777">
        <v>0</v>
      </c>
      <c r="G63" s="1776">
        <v>0</v>
      </c>
      <c r="H63" s="1778">
        <v>1</v>
      </c>
    </row>
    <row r="64" spans="1:8" ht="20.100000000000001" customHeight="1">
      <c r="A64" s="1774">
        <v>4001000</v>
      </c>
      <c r="B64" s="1775" t="s">
        <v>2995</v>
      </c>
      <c r="C64" s="1776">
        <v>1</v>
      </c>
      <c r="D64" s="1777">
        <v>0</v>
      </c>
      <c r="E64" s="1776">
        <v>0</v>
      </c>
      <c r="F64" s="1777">
        <v>1</v>
      </c>
      <c r="G64" s="1776">
        <v>1</v>
      </c>
      <c r="H64" s="1778">
        <v>1</v>
      </c>
    </row>
    <row r="65" spans="1:8" ht="20.100000000000001" customHeight="1">
      <c r="A65" s="1774">
        <v>4001010</v>
      </c>
      <c r="B65" s="1775" t="s">
        <v>2996</v>
      </c>
      <c r="C65" s="1776">
        <v>1</v>
      </c>
      <c r="D65" s="1777">
        <v>1</v>
      </c>
      <c r="E65" s="1776">
        <v>0</v>
      </c>
      <c r="F65" s="1777">
        <v>0</v>
      </c>
      <c r="G65" s="1776">
        <v>1</v>
      </c>
      <c r="H65" s="1778">
        <v>1</v>
      </c>
    </row>
    <row r="66" spans="1:8" ht="20.100000000000001" customHeight="1">
      <c r="A66" s="1774">
        <v>4001020</v>
      </c>
      <c r="B66" s="1775" t="s">
        <v>2997</v>
      </c>
      <c r="C66" s="1776">
        <v>1</v>
      </c>
      <c r="D66" s="1777">
        <v>1.3200000000000003</v>
      </c>
      <c r="E66" s="1776">
        <v>0</v>
      </c>
      <c r="F66" s="1777">
        <v>0</v>
      </c>
      <c r="G66" s="1776">
        <v>1</v>
      </c>
      <c r="H66" s="1778">
        <v>1.3200000000000003</v>
      </c>
    </row>
    <row r="67" spans="1:8" ht="20.100000000000001" customHeight="1">
      <c r="A67" s="1774">
        <v>4001030</v>
      </c>
      <c r="B67" s="1775" t="s">
        <v>2998</v>
      </c>
      <c r="C67" s="1776">
        <v>1</v>
      </c>
      <c r="D67" s="1777">
        <v>1</v>
      </c>
      <c r="E67" s="1776">
        <v>0</v>
      </c>
      <c r="F67" s="1777">
        <v>0</v>
      </c>
      <c r="G67" s="1776">
        <v>1</v>
      </c>
      <c r="H67" s="1778">
        <v>1</v>
      </c>
    </row>
    <row r="68" spans="1:8" ht="20.100000000000001" customHeight="1">
      <c r="A68" s="1774">
        <v>4001040</v>
      </c>
      <c r="B68" s="1775" t="s">
        <v>2999</v>
      </c>
      <c r="C68" s="1776">
        <v>0</v>
      </c>
      <c r="D68" s="1777">
        <v>0</v>
      </c>
      <c r="E68" s="1776">
        <v>0</v>
      </c>
      <c r="F68" s="1777">
        <v>1</v>
      </c>
      <c r="G68" s="1776">
        <v>0</v>
      </c>
      <c r="H68" s="1778">
        <v>1</v>
      </c>
    </row>
    <row r="69" spans="1:8" ht="20.100000000000001" customHeight="1">
      <c r="A69" s="1774">
        <v>4001050</v>
      </c>
      <c r="B69" s="1775" t="s">
        <v>3000</v>
      </c>
      <c r="C69" s="1776">
        <v>0</v>
      </c>
      <c r="D69" s="1777">
        <v>1</v>
      </c>
      <c r="E69" s="1776">
        <v>0</v>
      </c>
      <c r="F69" s="1777">
        <v>0</v>
      </c>
      <c r="G69" s="1776">
        <v>0</v>
      </c>
      <c r="H69" s="1778">
        <v>1</v>
      </c>
    </row>
    <row r="70" spans="1:8" ht="20.100000000000001" customHeight="1">
      <c r="A70" s="1774">
        <v>4001060</v>
      </c>
      <c r="B70" s="1775" t="s">
        <v>3001</v>
      </c>
      <c r="C70" s="1776">
        <v>1</v>
      </c>
      <c r="D70" s="1777">
        <v>0</v>
      </c>
      <c r="E70" s="1776">
        <v>0</v>
      </c>
      <c r="F70" s="1777">
        <v>1</v>
      </c>
      <c r="G70" s="1776">
        <v>1</v>
      </c>
      <c r="H70" s="1778">
        <v>1</v>
      </c>
    </row>
    <row r="71" spans="1:8" ht="20.100000000000001" customHeight="1">
      <c r="A71" s="1774">
        <v>4001070</v>
      </c>
      <c r="B71" s="1775" t="s">
        <v>3002</v>
      </c>
      <c r="C71" s="1776">
        <v>1</v>
      </c>
      <c r="D71" s="1777">
        <v>1</v>
      </c>
      <c r="E71" s="1776">
        <v>0</v>
      </c>
      <c r="F71" s="1777">
        <v>0</v>
      </c>
      <c r="G71" s="1776">
        <v>1</v>
      </c>
      <c r="H71" s="1778">
        <v>1</v>
      </c>
    </row>
    <row r="72" spans="1:8" ht="20.100000000000001" customHeight="1">
      <c r="A72" s="1774">
        <v>4001080</v>
      </c>
      <c r="B72" s="1775" t="s">
        <v>3003</v>
      </c>
      <c r="C72" s="1776">
        <v>0</v>
      </c>
      <c r="D72" s="1777">
        <v>0</v>
      </c>
      <c r="E72" s="1776">
        <v>0</v>
      </c>
      <c r="F72" s="1777">
        <v>1</v>
      </c>
      <c r="G72" s="1776">
        <v>0</v>
      </c>
      <c r="H72" s="1778">
        <v>1</v>
      </c>
    </row>
    <row r="73" spans="1:8" ht="20.100000000000001" customHeight="1">
      <c r="A73" s="1774">
        <v>4001090</v>
      </c>
      <c r="B73" s="1775" t="s">
        <v>3004</v>
      </c>
      <c r="C73" s="1776">
        <v>0</v>
      </c>
      <c r="D73" s="1777">
        <v>1</v>
      </c>
      <c r="E73" s="1776">
        <v>0</v>
      </c>
      <c r="F73" s="1777">
        <v>0</v>
      </c>
      <c r="G73" s="1776">
        <v>0</v>
      </c>
      <c r="H73" s="1778">
        <v>1</v>
      </c>
    </row>
    <row r="74" spans="1:8" ht="20.100000000000001" customHeight="1">
      <c r="A74" s="1774">
        <v>4001100</v>
      </c>
      <c r="B74" s="1775" t="s">
        <v>3005</v>
      </c>
      <c r="C74" s="1776">
        <v>0</v>
      </c>
      <c r="D74" s="1777">
        <v>1.3200000000000003</v>
      </c>
      <c r="E74" s="1776">
        <v>0</v>
      </c>
      <c r="F74" s="1777">
        <v>0</v>
      </c>
      <c r="G74" s="1776">
        <v>0</v>
      </c>
      <c r="H74" s="1778">
        <v>1.3200000000000003</v>
      </c>
    </row>
    <row r="75" spans="1:8" ht="20.100000000000001" customHeight="1">
      <c r="A75" s="1774">
        <v>4001120</v>
      </c>
      <c r="B75" s="1775" t="s">
        <v>3006</v>
      </c>
      <c r="C75" s="1776">
        <v>0</v>
      </c>
      <c r="D75" s="1777">
        <v>0</v>
      </c>
      <c r="E75" s="1776">
        <v>0</v>
      </c>
      <c r="F75" s="1777">
        <v>1</v>
      </c>
      <c r="G75" s="1776">
        <v>0</v>
      </c>
      <c r="H75" s="1778">
        <v>1</v>
      </c>
    </row>
    <row r="76" spans="1:8" ht="20.100000000000001" customHeight="1">
      <c r="A76" s="1774">
        <v>4001130</v>
      </c>
      <c r="B76" s="1775" t="s">
        <v>3007</v>
      </c>
      <c r="C76" s="1776">
        <v>0</v>
      </c>
      <c r="D76" s="1777">
        <v>1</v>
      </c>
      <c r="E76" s="1776">
        <v>0</v>
      </c>
      <c r="F76" s="1777">
        <v>0</v>
      </c>
      <c r="G76" s="1776">
        <v>0</v>
      </c>
      <c r="H76" s="1778">
        <v>1</v>
      </c>
    </row>
    <row r="77" spans="1:8" ht="20.100000000000001" customHeight="1">
      <c r="A77" s="1774">
        <v>4001140</v>
      </c>
      <c r="B77" s="1775" t="s">
        <v>3008</v>
      </c>
      <c r="C77" s="1776">
        <v>1</v>
      </c>
      <c r="D77" s="1777">
        <v>3.9599999999999995</v>
      </c>
      <c r="E77" s="1776">
        <v>0</v>
      </c>
      <c r="F77" s="1777">
        <v>0</v>
      </c>
      <c r="G77" s="1776">
        <v>1</v>
      </c>
      <c r="H77" s="1778">
        <v>3.9599999999999995</v>
      </c>
    </row>
    <row r="78" spans="1:8" ht="20.100000000000001" customHeight="1">
      <c r="A78" s="1774">
        <v>4001150</v>
      </c>
      <c r="B78" s="1775" t="s">
        <v>3009</v>
      </c>
      <c r="C78" s="1776">
        <v>1</v>
      </c>
      <c r="D78" s="1777">
        <v>4</v>
      </c>
      <c r="E78" s="1776">
        <v>0</v>
      </c>
      <c r="F78" s="1777">
        <v>0</v>
      </c>
      <c r="G78" s="1776">
        <v>1</v>
      </c>
      <c r="H78" s="1778">
        <v>4</v>
      </c>
    </row>
    <row r="79" spans="1:8" ht="20.100000000000001" customHeight="1">
      <c r="A79" s="1774">
        <v>4001160</v>
      </c>
      <c r="B79" s="1775" t="s">
        <v>3010</v>
      </c>
      <c r="C79" s="1776">
        <v>1</v>
      </c>
      <c r="D79" s="1777">
        <v>0</v>
      </c>
      <c r="E79" s="1776">
        <v>0</v>
      </c>
      <c r="F79" s="1777">
        <v>1</v>
      </c>
      <c r="G79" s="1776">
        <v>1</v>
      </c>
      <c r="H79" s="1778">
        <v>1</v>
      </c>
    </row>
    <row r="80" spans="1:8" ht="20.100000000000001" customHeight="1">
      <c r="A80" s="1774">
        <v>4001170</v>
      </c>
      <c r="B80" s="1775" t="s">
        <v>3011</v>
      </c>
      <c r="C80" s="1776">
        <v>1</v>
      </c>
      <c r="D80" s="1777">
        <v>1</v>
      </c>
      <c r="E80" s="1776">
        <v>0</v>
      </c>
      <c r="F80" s="1777">
        <v>0</v>
      </c>
      <c r="G80" s="1776">
        <v>1</v>
      </c>
      <c r="H80" s="1778">
        <v>1</v>
      </c>
    </row>
    <row r="81" spans="1:8" ht="20.100000000000001" customHeight="1">
      <c r="A81" s="1774">
        <v>4001180</v>
      </c>
      <c r="B81" s="1775" t="s">
        <v>3012</v>
      </c>
      <c r="C81" s="1776">
        <v>0</v>
      </c>
      <c r="D81" s="1777">
        <v>1.3200000000000003</v>
      </c>
      <c r="E81" s="1776">
        <v>0</v>
      </c>
      <c r="F81" s="1777">
        <v>0</v>
      </c>
      <c r="G81" s="1776">
        <v>0</v>
      </c>
      <c r="H81" s="1778">
        <v>1.3200000000000003</v>
      </c>
    </row>
    <row r="82" spans="1:8" ht="20.100000000000001" customHeight="1">
      <c r="A82" s="1774">
        <v>4001190</v>
      </c>
      <c r="B82" s="1775" t="s">
        <v>3013</v>
      </c>
      <c r="C82" s="1776">
        <v>0</v>
      </c>
      <c r="D82" s="1777">
        <v>1</v>
      </c>
      <c r="E82" s="1776">
        <v>0</v>
      </c>
      <c r="F82" s="1777">
        <v>0</v>
      </c>
      <c r="G82" s="1776">
        <v>0</v>
      </c>
      <c r="H82" s="1778">
        <v>1</v>
      </c>
    </row>
    <row r="83" spans="1:8" ht="20.100000000000001" customHeight="1">
      <c r="A83" s="1774">
        <v>4001200</v>
      </c>
      <c r="B83" s="1775" t="s">
        <v>3014</v>
      </c>
      <c r="C83" s="1776">
        <v>1</v>
      </c>
      <c r="D83" s="1777">
        <v>0</v>
      </c>
      <c r="E83" s="1776">
        <v>0</v>
      </c>
      <c r="F83" s="1777">
        <v>1</v>
      </c>
      <c r="G83" s="1776">
        <v>1</v>
      </c>
      <c r="H83" s="1778">
        <v>1</v>
      </c>
    </row>
    <row r="84" spans="1:8" ht="20.100000000000001" customHeight="1">
      <c r="A84" s="1774">
        <v>4001210</v>
      </c>
      <c r="B84" s="1775" t="s">
        <v>3015</v>
      </c>
      <c r="C84" s="1776">
        <v>0</v>
      </c>
      <c r="D84" s="1777">
        <v>1</v>
      </c>
      <c r="E84" s="1776">
        <v>0</v>
      </c>
      <c r="F84" s="1777">
        <v>0</v>
      </c>
      <c r="G84" s="1776">
        <v>0</v>
      </c>
      <c r="H84" s="1778">
        <v>1</v>
      </c>
    </row>
    <row r="85" spans="1:8" ht="20.100000000000001" customHeight="1">
      <c r="A85" s="1774">
        <v>4001220</v>
      </c>
      <c r="B85" s="1775" t="s">
        <v>3016</v>
      </c>
      <c r="C85" s="1776">
        <v>2</v>
      </c>
      <c r="D85" s="1777">
        <v>0</v>
      </c>
      <c r="E85" s="1776">
        <v>0</v>
      </c>
      <c r="F85" s="1777">
        <v>1</v>
      </c>
      <c r="G85" s="1776">
        <v>2</v>
      </c>
      <c r="H85" s="1778">
        <v>1</v>
      </c>
    </row>
    <row r="86" spans="1:8" ht="20.100000000000001" customHeight="1">
      <c r="A86" s="1774">
        <v>4001230</v>
      </c>
      <c r="B86" s="1775" t="s">
        <v>3017</v>
      </c>
      <c r="C86" s="1776">
        <v>1</v>
      </c>
      <c r="D86" s="1777">
        <v>1</v>
      </c>
      <c r="E86" s="1776">
        <v>0</v>
      </c>
      <c r="F86" s="1777">
        <v>0</v>
      </c>
      <c r="G86" s="1776">
        <v>1</v>
      </c>
      <c r="H86" s="1778">
        <v>1</v>
      </c>
    </row>
    <row r="87" spans="1:8" ht="20.100000000000001" customHeight="1">
      <c r="A87" s="1774">
        <v>4001240</v>
      </c>
      <c r="B87" s="1775" t="s">
        <v>3018</v>
      </c>
      <c r="C87" s="1776">
        <v>8</v>
      </c>
      <c r="D87" s="1777">
        <v>1.3200000000000003</v>
      </c>
      <c r="E87" s="1776">
        <v>0</v>
      </c>
      <c r="F87" s="1777">
        <v>0</v>
      </c>
      <c r="G87" s="1776">
        <v>8</v>
      </c>
      <c r="H87" s="1778">
        <v>1.3200000000000003</v>
      </c>
    </row>
    <row r="88" spans="1:8" ht="20.100000000000001" customHeight="1">
      <c r="A88" s="1774">
        <v>4001250</v>
      </c>
      <c r="B88" s="1775" t="s">
        <v>3019</v>
      </c>
      <c r="C88" s="1776">
        <v>8</v>
      </c>
      <c r="D88" s="1777">
        <v>1</v>
      </c>
      <c r="E88" s="1776">
        <v>0</v>
      </c>
      <c r="F88" s="1777">
        <v>0</v>
      </c>
      <c r="G88" s="1776">
        <v>8</v>
      </c>
      <c r="H88" s="1778">
        <v>1</v>
      </c>
    </row>
    <row r="89" spans="1:8" ht="20.100000000000001" customHeight="1">
      <c r="A89" s="1774">
        <v>4001260</v>
      </c>
      <c r="B89" s="1775" t="s">
        <v>3020</v>
      </c>
      <c r="C89" s="1776">
        <v>1</v>
      </c>
      <c r="D89" s="1777">
        <v>0</v>
      </c>
      <c r="E89" s="1776">
        <v>0</v>
      </c>
      <c r="F89" s="1777">
        <v>1</v>
      </c>
      <c r="G89" s="1776">
        <v>1</v>
      </c>
      <c r="H89" s="1778">
        <v>1</v>
      </c>
    </row>
    <row r="90" spans="1:8" ht="20.100000000000001" customHeight="1">
      <c r="A90" s="1774">
        <v>4001270</v>
      </c>
      <c r="B90" s="1775" t="s">
        <v>3021</v>
      </c>
      <c r="C90" s="1776">
        <v>1</v>
      </c>
      <c r="D90" s="1777">
        <v>1</v>
      </c>
      <c r="E90" s="1776">
        <v>0</v>
      </c>
      <c r="F90" s="1777">
        <v>0</v>
      </c>
      <c r="G90" s="1776">
        <v>1</v>
      </c>
      <c r="H90" s="1778">
        <v>1</v>
      </c>
    </row>
    <row r="91" spans="1:8" ht="20.100000000000001" customHeight="1">
      <c r="A91" s="1774">
        <v>4001280</v>
      </c>
      <c r="B91" s="1775" t="s">
        <v>3022</v>
      </c>
      <c r="C91" s="1776">
        <v>1</v>
      </c>
      <c r="D91" s="1777">
        <v>1.3200000000000003</v>
      </c>
      <c r="E91" s="1776">
        <v>0</v>
      </c>
      <c r="F91" s="1777">
        <v>0</v>
      </c>
      <c r="G91" s="1776">
        <v>1</v>
      </c>
      <c r="H91" s="1778">
        <v>1.3200000000000003</v>
      </c>
    </row>
    <row r="92" spans="1:8" ht="20.100000000000001" customHeight="1">
      <c r="A92" s="1774">
        <v>4001290</v>
      </c>
      <c r="B92" s="1775" t="s">
        <v>3023</v>
      </c>
      <c r="C92" s="1776">
        <v>1</v>
      </c>
      <c r="D92" s="1777">
        <v>1</v>
      </c>
      <c r="E92" s="1776">
        <v>0</v>
      </c>
      <c r="F92" s="1777">
        <v>0</v>
      </c>
      <c r="G92" s="1776">
        <v>1</v>
      </c>
      <c r="H92" s="1778">
        <v>1</v>
      </c>
    </row>
    <row r="93" spans="1:8" ht="20.100000000000001" customHeight="1">
      <c r="A93" s="1774">
        <v>4001300</v>
      </c>
      <c r="B93" s="1775" t="s">
        <v>3024</v>
      </c>
      <c r="C93" s="1776">
        <v>0</v>
      </c>
      <c r="D93" s="1777">
        <v>0</v>
      </c>
      <c r="E93" s="1776">
        <v>0</v>
      </c>
      <c r="F93" s="1777">
        <v>1</v>
      </c>
      <c r="G93" s="1776">
        <v>0</v>
      </c>
      <c r="H93" s="1778">
        <v>1</v>
      </c>
    </row>
    <row r="94" spans="1:8" ht="20.100000000000001" customHeight="1">
      <c r="A94" s="1774">
        <v>4001310</v>
      </c>
      <c r="B94" s="1775" t="s">
        <v>3025</v>
      </c>
      <c r="C94" s="1776">
        <v>0</v>
      </c>
      <c r="D94" s="1777">
        <v>1</v>
      </c>
      <c r="E94" s="1776">
        <v>0</v>
      </c>
      <c r="F94" s="1777">
        <v>0</v>
      </c>
      <c r="G94" s="1776">
        <v>0</v>
      </c>
      <c r="H94" s="1778">
        <v>1</v>
      </c>
    </row>
    <row r="95" spans="1:8" ht="20.100000000000001" customHeight="1">
      <c r="A95" s="1774">
        <v>4001320</v>
      </c>
      <c r="B95" s="1775" t="s">
        <v>3026</v>
      </c>
      <c r="C95" s="1776">
        <v>0</v>
      </c>
      <c r="D95" s="1777">
        <v>0</v>
      </c>
      <c r="E95" s="1776">
        <v>0</v>
      </c>
      <c r="F95" s="1777">
        <v>1</v>
      </c>
      <c r="G95" s="1776">
        <v>0</v>
      </c>
      <c r="H95" s="1778">
        <v>1</v>
      </c>
    </row>
    <row r="96" spans="1:8" ht="20.100000000000001" customHeight="1">
      <c r="A96" s="1774">
        <v>4001330</v>
      </c>
      <c r="B96" s="1775" t="s">
        <v>3027</v>
      </c>
      <c r="C96" s="1776">
        <v>0</v>
      </c>
      <c r="D96" s="1777">
        <v>1</v>
      </c>
      <c r="E96" s="1776">
        <v>0</v>
      </c>
      <c r="F96" s="1777">
        <v>0</v>
      </c>
      <c r="G96" s="1776">
        <v>0</v>
      </c>
      <c r="H96" s="1778">
        <v>1</v>
      </c>
    </row>
    <row r="97" spans="1:8" ht="20.100000000000001" customHeight="1">
      <c r="A97" s="1774">
        <v>4001340</v>
      </c>
      <c r="B97" s="1775" t="s">
        <v>3028</v>
      </c>
      <c r="C97" s="1776">
        <v>0</v>
      </c>
      <c r="D97" s="1777">
        <v>0</v>
      </c>
      <c r="E97" s="1776">
        <v>0</v>
      </c>
      <c r="F97" s="1777">
        <v>1</v>
      </c>
      <c r="G97" s="1776">
        <v>0</v>
      </c>
      <c r="H97" s="1778">
        <v>1</v>
      </c>
    </row>
    <row r="98" spans="1:8" ht="20.100000000000001" customHeight="1">
      <c r="A98" s="1774">
        <v>4001350</v>
      </c>
      <c r="B98" s="1775" t="s">
        <v>3029</v>
      </c>
      <c r="C98" s="1776">
        <v>0</v>
      </c>
      <c r="D98" s="1777">
        <v>0</v>
      </c>
      <c r="E98" s="1776">
        <v>0</v>
      </c>
      <c r="F98" s="1777">
        <v>1</v>
      </c>
      <c r="G98" s="1776">
        <v>0</v>
      </c>
      <c r="H98" s="1778">
        <v>1</v>
      </c>
    </row>
    <row r="99" spans="1:8" ht="20.100000000000001" customHeight="1">
      <c r="A99" s="1774">
        <v>4001360</v>
      </c>
      <c r="B99" s="1775" t="s">
        <v>3030</v>
      </c>
      <c r="C99" s="1776">
        <v>6</v>
      </c>
      <c r="D99" s="1777">
        <v>0</v>
      </c>
      <c r="E99" s="1776">
        <v>0</v>
      </c>
      <c r="F99" s="1777">
        <v>1</v>
      </c>
      <c r="G99" s="1776">
        <v>6</v>
      </c>
      <c r="H99" s="1778">
        <v>1</v>
      </c>
    </row>
    <row r="100" spans="1:8" ht="20.100000000000001" customHeight="1">
      <c r="A100" s="1774">
        <v>4001370</v>
      </c>
      <c r="B100" s="1775" t="s">
        <v>3031</v>
      </c>
      <c r="C100" s="1776">
        <v>6</v>
      </c>
      <c r="D100" s="1777">
        <v>1</v>
      </c>
      <c r="E100" s="1776">
        <v>0</v>
      </c>
      <c r="F100" s="1777">
        <v>0</v>
      </c>
      <c r="G100" s="1776">
        <v>6</v>
      </c>
      <c r="H100" s="1778">
        <v>1</v>
      </c>
    </row>
    <row r="101" spans="1:8" ht="20.100000000000001" customHeight="1">
      <c r="A101" s="1774">
        <v>4001380</v>
      </c>
      <c r="B101" s="1775" t="s">
        <v>3032</v>
      </c>
      <c r="C101" s="1776">
        <v>2</v>
      </c>
      <c r="D101" s="1777">
        <v>0</v>
      </c>
      <c r="E101" s="1776">
        <v>0</v>
      </c>
      <c r="F101" s="1777">
        <v>1</v>
      </c>
      <c r="G101" s="1776">
        <v>2</v>
      </c>
      <c r="H101" s="1778">
        <v>1</v>
      </c>
    </row>
    <row r="102" spans="1:8" ht="20.100000000000001" customHeight="1">
      <c r="A102" s="1774">
        <v>4001390</v>
      </c>
      <c r="B102" s="1775" t="s">
        <v>3033</v>
      </c>
      <c r="C102" s="1776">
        <v>1</v>
      </c>
      <c r="D102" s="1777">
        <v>1</v>
      </c>
      <c r="E102" s="1776">
        <v>0</v>
      </c>
      <c r="F102" s="1777">
        <v>0</v>
      </c>
      <c r="G102" s="1776">
        <v>1</v>
      </c>
      <c r="H102" s="1778">
        <v>1</v>
      </c>
    </row>
    <row r="103" spans="1:8" ht="20.100000000000001" customHeight="1">
      <c r="A103" s="1774">
        <v>4001400</v>
      </c>
      <c r="B103" s="1775" t="s">
        <v>3034</v>
      </c>
      <c r="C103" s="1776">
        <v>33</v>
      </c>
      <c r="D103" s="1777">
        <v>2.6400000000000006</v>
      </c>
      <c r="E103" s="1776">
        <v>0</v>
      </c>
      <c r="F103" s="1777">
        <v>0</v>
      </c>
      <c r="G103" s="1776">
        <v>33</v>
      </c>
      <c r="H103" s="1778">
        <v>2.6400000000000006</v>
      </c>
    </row>
    <row r="104" spans="1:8" ht="20.100000000000001" customHeight="1">
      <c r="A104" s="1774">
        <v>4001410</v>
      </c>
      <c r="B104" s="1775" t="s">
        <v>3035</v>
      </c>
      <c r="C104" s="1776">
        <v>33</v>
      </c>
      <c r="D104" s="1777">
        <v>3</v>
      </c>
      <c r="E104" s="1776">
        <v>0</v>
      </c>
      <c r="F104" s="1777">
        <v>0</v>
      </c>
      <c r="G104" s="1776">
        <v>33</v>
      </c>
      <c r="H104" s="1778">
        <v>3</v>
      </c>
    </row>
    <row r="105" spans="1:8" ht="20.100000000000001" customHeight="1">
      <c r="A105" s="1774">
        <v>4001420</v>
      </c>
      <c r="B105" s="1775" t="s">
        <v>3036</v>
      </c>
      <c r="C105" s="1776">
        <v>0</v>
      </c>
      <c r="D105" s="1777">
        <v>1.3200000000000003</v>
      </c>
      <c r="E105" s="1776">
        <v>0</v>
      </c>
      <c r="F105" s="1777">
        <v>0</v>
      </c>
      <c r="G105" s="1776">
        <v>0</v>
      </c>
      <c r="H105" s="1778">
        <v>1.3200000000000003</v>
      </c>
    </row>
    <row r="106" spans="1:8" ht="20.100000000000001" customHeight="1">
      <c r="A106" s="1774">
        <v>4001430</v>
      </c>
      <c r="B106" s="1775" t="s">
        <v>3037</v>
      </c>
      <c r="C106" s="1776">
        <v>0</v>
      </c>
      <c r="D106" s="1777">
        <v>1</v>
      </c>
      <c r="E106" s="1776">
        <v>0</v>
      </c>
      <c r="F106" s="1777">
        <v>0</v>
      </c>
      <c r="G106" s="1776">
        <v>0</v>
      </c>
      <c r="H106" s="1778">
        <v>1</v>
      </c>
    </row>
    <row r="107" spans="1:8" ht="20.100000000000001" customHeight="1">
      <c r="A107" s="1774">
        <v>4001440</v>
      </c>
      <c r="B107" s="1775" t="s">
        <v>3038</v>
      </c>
      <c r="C107" s="1776">
        <v>5</v>
      </c>
      <c r="D107" s="1777">
        <v>0</v>
      </c>
      <c r="E107" s="1776">
        <v>0</v>
      </c>
      <c r="F107" s="1777">
        <v>1</v>
      </c>
      <c r="G107" s="1776">
        <v>5</v>
      </c>
      <c r="H107" s="1778">
        <v>1</v>
      </c>
    </row>
    <row r="108" spans="1:8" ht="20.100000000000001" customHeight="1">
      <c r="A108" s="1774">
        <v>4001450</v>
      </c>
      <c r="B108" s="1775" t="s">
        <v>3039</v>
      </c>
      <c r="C108" s="1776">
        <v>5</v>
      </c>
      <c r="D108" s="1777">
        <v>1</v>
      </c>
      <c r="E108" s="1776">
        <v>0</v>
      </c>
      <c r="F108" s="1777">
        <v>0</v>
      </c>
      <c r="G108" s="1776">
        <v>5</v>
      </c>
      <c r="H108" s="1778">
        <v>1</v>
      </c>
    </row>
    <row r="109" spans="1:8" ht="20.100000000000001" customHeight="1">
      <c r="A109" s="1774">
        <v>4001460</v>
      </c>
      <c r="B109" s="1775" t="s">
        <v>3040</v>
      </c>
      <c r="C109" s="1776">
        <v>0</v>
      </c>
      <c r="D109" s="1777">
        <v>0</v>
      </c>
      <c r="E109" s="1776">
        <v>0</v>
      </c>
      <c r="F109" s="1777">
        <v>1</v>
      </c>
      <c r="G109" s="1776">
        <v>0</v>
      </c>
      <c r="H109" s="1778">
        <v>1</v>
      </c>
    </row>
    <row r="110" spans="1:8" ht="20.100000000000001" customHeight="1">
      <c r="A110" s="1774">
        <v>4001470</v>
      </c>
      <c r="B110" s="1775" t="s">
        <v>3041</v>
      </c>
      <c r="C110" s="1776">
        <v>0</v>
      </c>
      <c r="D110" s="1777">
        <v>1</v>
      </c>
      <c r="E110" s="1776">
        <v>0</v>
      </c>
      <c r="F110" s="1777">
        <v>0</v>
      </c>
      <c r="G110" s="1776">
        <v>0</v>
      </c>
      <c r="H110" s="1778">
        <v>1</v>
      </c>
    </row>
    <row r="111" spans="1:8" ht="20.100000000000001" customHeight="1">
      <c r="A111" s="1774"/>
      <c r="B111" s="1780"/>
      <c r="C111" s="1776">
        <v>0</v>
      </c>
      <c r="D111" s="1777"/>
      <c r="E111" s="1776">
        <v>0</v>
      </c>
      <c r="F111" s="1777"/>
      <c r="G111" s="1776">
        <v>0</v>
      </c>
      <c r="H111" s="1778"/>
    </row>
    <row r="112" spans="1:8" ht="20.100000000000001" customHeight="1">
      <c r="A112" s="1781"/>
      <c r="B112" s="1782"/>
      <c r="C112" s="1776">
        <v>0</v>
      </c>
      <c r="D112" s="1783"/>
      <c r="E112" s="1776">
        <v>0</v>
      </c>
      <c r="F112" s="1783"/>
      <c r="G112" s="1776">
        <v>0</v>
      </c>
      <c r="H112" s="1778"/>
    </row>
    <row r="113" spans="1:8" ht="20.100000000000001" customHeight="1">
      <c r="A113" s="1784" t="s">
        <v>3046</v>
      </c>
      <c r="B113" s="1785"/>
      <c r="C113" s="1776">
        <v>0</v>
      </c>
      <c r="D113" s="1786"/>
      <c r="E113" s="1776">
        <v>0</v>
      </c>
      <c r="F113" s="1786"/>
      <c r="G113" s="1776">
        <v>0</v>
      </c>
      <c r="H113" s="1787"/>
    </row>
    <row r="114" spans="1:8" ht="20.100000000000001" customHeight="1">
      <c r="A114" s="1788" t="s">
        <v>2588</v>
      </c>
      <c r="B114" s="1789"/>
      <c r="C114" s="1776">
        <v>1</v>
      </c>
      <c r="D114" s="1790"/>
      <c r="E114" s="1776">
        <v>6</v>
      </c>
      <c r="F114" s="1790">
        <v>28</v>
      </c>
      <c r="G114" s="1776">
        <v>7</v>
      </c>
      <c r="H114" s="1787">
        <v>28</v>
      </c>
    </row>
    <row r="115" spans="1:8" ht="20.100000000000001" customHeight="1">
      <c r="A115" s="1791" t="s">
        <v>2589</v>
      </c>
      <c r="B115" s="1792"/>
      <c r="C115" s="1776">
        <v>1</v>
      </c>
      <c r="D115" s="1793">
        <v>0</v>
      </c>
      <c r="E115" s="1776">
        <v>11</v>
      </c>
      <c r="F115" s="1794">
        <v>28</v>
      </c>
      <c r="G115" s="1776">
        <v>12</v>
      </c>
      <c r="H115" s="1787">
        <v>28</v>
      </c>
    </row>
    <row r="116" spans="1:8" ht="20.100000000000001" customHeight="1">
      <c r="A116" s="1795" t="s">
        <v>3047</v>
      </c>
      <c r="B116" s="1796" t="s">
        <v>3048</v>
      </c>
      <c r="C116" s="1776">
        <v>0</v>
      </c>
      <c r="D116" s="1783">
        <v>0</v>
      </c>
      <c r="E116" s="1776">
        <v>0</v>
      </c>
      <c r="F116" s="1783">
        <v>1</v>
      </c>
      <c r="G116" s="1776">
        <v>0</v>
      </c>
      <c r="H116" s="1778">
        <v>1</v>
      </c>
    </row>
    <row r="117" spans="1:8" ht="20.100000000000001" customHeight="1">
      <c r="A117" s="1797" t="s">
        <v>3049</v>
      </c>
      <c r="B117" s="1798" t="s">
        <v>3050</v>
      </c>
      <c r="C117" s="1776">
        <v>0</v>
      </c>
      <c r="D117" s="1783">
        <v>0</v>
      </c>
      <c r="E117" s="1776">
        <v>0</v>
      </c>
      <c r="F117" s="1783">
        <v>3</v>
      </c>
      <c r="G117" s="1776">
        <v>0</v>
      </c>
      <c r="H117" s="1778">
        <v>3</v>
      </c>
    </row>
    <row r="118" spans="1:8" ht="20.100000000000001" customHeight="1">
      <c r="A118" s="1795" t="s">
        <v>3051</v>
      </c>
      <c r="B118" s="1796" t="s">
        <v>3052</v>
      </c>
      <c r="C118" s="1776">
        <v>0</v>
      </c>
      <c r="D118" s="1783">
        <v>0</v>
      </c>
      <c r="E118" s="1776">
        <v>1</v>
      </c>
      <c r="F118" s="1783">
        <v>2</v>
      </c>
      <c r="G118" s="1776">
        <v>1</v>
      </c>
      <c r="H118" s="1778">
        <v>2</v>
      </c>
    </row>
    <row r="119" spans="1:8" ht="20.100000000000001" customHeight="1">
      <c r="A119" s="1795" t="s">
        <v>3053</v>
      </c>
      <c r="B119" s="1796" t="s">
        <v>3054</v>
      </c>
      <c r="C119" s="1776">
        <v>0</v>
      </c>
      <c r="D119" s="1783">
        <v>0</v>
      </c>
      <c r="E119" s="1776">
        <v>0</v>
      </c>
      <c r="F119" s="1783">
        <v>1</v>
      </c>
      <c r="G119" s="1776">
        <v>0</v>
      </c>
      <c r="H119" s="1778">
        <v>1</v>
      </c>
    </row>
    <row r="120" spans="1:8" ht="20.100000000000001" customHeight="1">
      <c r="A120" s="1795" t="s">
        <v>3055</v>
      </c>
      <c r="B120" s="1796" t="s">
        <v>3056</v>
      </c>
      <c r="C120" s="1776">
        <v>0</v>
      </c>
      <c r="D120" s="1783">
        <v>0</v>
      </c>
      <c r="E120" s="1776">
        <v>0</v>
      </c>
      <c r="F120" s="1783">
        <v>3</v>
      </c>
      <c r="G120" s="1776">
        <v>0</v>
      </c>
      <c r="H120" s="1778">
        <v>3</v>
      </c>
    </row>
    <row r="121" spans="1:8" ht="20.100000000000001" customHeight="1">
      <c r="A121" s="1795" t="s">
        <v>3057</v>
      </c>
      <c r="B121" s="1796" t="s">
        <v>3058</v>
      </c>
      <c r="C121" s="1776">
        <v>0</v>
      </c>
      <c r="D121" s="1783">
        <v>0</v>
      </c>
      <c r="E121" s="1776">
        <v>0</v>
      </c>
      <c r="F121" s="1783">
        <v>1</v>
      </c>
      <c r="G121" s="1776">
        <v>0</v>
      </c>
      <c r="H121" s="1778">
        <v>1</v>
      </c>
    </row>
    <row r="122" spans="1:8" ht="20.100000000000001" customHeight="1">
      <c r="A122" s="1795" t="s">
        <v>3059</v>
      </c>
      <c r="B122" s="1796" t="s">
        <v>3060</v>
      </c>
      <c r="C122" s="1776">
        <v>0</v>
      </c>
      <c r="D122" s="1783">
        <v>0</v>
      </c>
      <c r="E122" s="1776">
        <v>0</v>
      </c>
      <c r="F122" s="1783">
        <v>1</v>
      </c>
      <c r="G122" s="1776">
        <v>0</v>
      </c>
      <c r="H122" s="1778">
        <v>1</v>
      </c>
    </row>
    <row r="123" spans="1:8" ht="20.100000000000001" customHeight="1">
      <c r="A123" s="1795" t="s">
        <v>2592</v>
      </c>
      <c r="B123" s="1796" t="s">
        <v>3061</v>
      </c>
      <c r="C123" s="1776">
        <v>0</v>
      </c>
      <c r="D123" s="1783">
        <v>0</v>
      </c>
      <c r="E123" s="1776">
        <v>1</v>
      </c>
      <c r="F123" s="1783">
        <v>3</v>
      </c>
      <c r="G123" s="1776">
        <v>1</v>
      </c>
      <c r="H123" s="1778">
        <v>3</v>
      </c>
    </row>
    <row r="124" spans="1:8" ht="20.100000000000001" customHeight="1">
      <c r="A124" s="1795" t="s">
        <v>3062</v>
      </c>
      <c r="B124" s="1796" t="s">
        <v>3063</v>
      </c>
      <c r="C124" s="1776">
        <v>0</v>
      </c>
      <c r="D124" s="1783">
        <v>0</v>
      </c>
      <c r="E124" s="1776">
        <v>0</v>
      </c>
      <c r="F124" s="1783">
        <v>3</v>
      </c>
      <c r="G124" s="1776">
        <v>0</v>
      </c>
      <c r="H124" s="1778">
        <v>3</v>
      </c>
    </row>
    <row r="125" spans="1:8" ht="20.100000000000001" customHeight="1">
      <c r="A125" s="1795" t="s">
        <v>3064</v>
      </c>
      <c r="B125" s="1796" t="s">
        <v>3065</v>
      </c>
      <c r="C125" s="1776">
        <v>0</v>
      </c>
      <c r="D125" s="1783">
        <v>0</v>
      </c>
      <c r="E125" s="1776">
        <v>0</v>
      </c>
      <c r="F125" s="1783">
        <v>4</v>
      </c>
      <c r="G125" s="1776">
        <v>0</v>
      </c>
      <c r="H125" s="1778">
        <v>4</v>
      </c>
    </row>
    <row r="126" spans="1:8" ht="20.100000000000001" customHeight="1">
      <c r="A126" s="1795" t="s">
        <v>3066</v>
      </c>
      <c r="B126" s="1796" t="s">
        <v>3067</v>
      </c>
      <c r="C126" s="1776">
        <v>0</v>
      </c>
      <c r="D126" s="1783">
        <v>0</v>
      </c>
      <c r="E126" s="1776">
        <v>0</v>
      </c>
      <c r="F126" s="1783">
        <v>2</v>
      </c>
      <c r="G126" s="1776">
        <v>0</v>
      </c>
      <c r="H126" s="1778">
        <v>2</v>
      </c>
    </row>
    <row r="127" spans="1:8" ht="20.100000000000001" customHeight="1">
      <c r="A127" s="1795" t="s">
        <v>3068</v>
      </c>
      <c r="B127" s="1796" t="s">
        <v>3069</v>
      </c>
      <c r="C127" s="1776">
        <v>0</v>
      </c>
      <c r="D127" s="1783">
        <v>0</v>
      </c>
      <c r="E127" s="1776">
        <v>0</v>
      </c>
      <c r="F127" s="1783">
        <v>2</v>
      </c>
      <c r="G127" s="1776">
        <v>0</v>
      </c>
      <c r="H127" s="1778">
        <v>2</v>
      </c>
    </row>
    <row r="128" spans="1:8" ht="20.100000000000001" customHeight="1">
      <c r="A128" s="1795" t="s">
        <v>3070</v>
      </c>
      <c r="B128" s="1796" t="s">
        <v>3071</v>
      </c>
      <c r="C128" s="1776">
        <v>0</v>
      </c>
      <c r="D128" s="1783">
        <v>0</v>
      </c>
      <c r="E128" s="1776">
        <v>0</v>
      </c>
      <c r="F128" s="1783">
        <v>1</v>
      </c>
      <c r="G128" s="1776">
        <v>0</v>
      </c>
      <c r="H128" s="1778">
        <v>1</v>
      </c>
    </row>
    <row r="129" spans="1:8" ht="20.100000000000001" customHeight="1">
      <c r="A129" s="1799" t="s">
        <v>3072</v>
      </c>
      <c r="B129" s="1800" t="s">
        <v>3073</v>
      </c>
      <c r="C129" s="1776">
        <v>0</v>
      </c>
      <c r="D129" s="1783">
        <v>0</v>
      </c>
      <c r="E129" s="1776">
        <v>0</v>
      </c>
      <c r="F129" s="1783">
        <v>1</v>
      </c>
      <c r="G129" s="1776">
        <v>0</v>
      </c>
      <c r="H129" s="1778">
        <v>1</v>
      </c>
    </row>
    <row r="130" spans="1:8" ht="20.100000000000001" customHeight="1">
      <c r="A130" s="1801" t="s">
        <v>3504</v>
      </c>
      <c r="B130" s="1802" t="s">
        <v>3505</v>
      </c>
      <c r="C130" s="1776">
        <v>0</v>
      </c>
      <c r="D130" s="1783"/>
      <c r="E130" s="1776">
        <v>5</v>
      </c>
      <c r="F130" s="1783"/>
      <c r="G130" s="1776">
        <v>5</v>
      </c>
      <c r="H130" s="1778"/>
    </row>
    <row r="131" spans="1:8" ht="20.100000000000001" customHeight="1">
      <c r="A131" s="1799" t="s">
        <v>7692</v>
      </c>
      <c r="B131" s="1800" t="s">
        <v>7693</v>
      </c>
      <c r="C131" s="1776">
        <v>0</v>
      </c>
      <c r="D131" s="1783"/>
      <c r="E131" s="1776">
        <v>0</v>
      </c>
      <c r="F131" s="1783"/>
      <c r="G131" s="1776">
        <v>0</v>
      </c>
      <c r="H131" s="1778"/>
    </row>
    <row r="132" spans="1:8" ht="20.100000000000001" customHeight="1">
      <c r="A132" s="1799" t="s">
        <v>3376</v>
      </c>
      <c r="B132" s="1800" t="s">
        <v>7701</v>
      </c>
      <c r="C132" s="1776">
        <v>1</v>
      </c>
      <c r="D132" s="1783"/>
      <c r="E132" s="1776">
        <v>4</v>
      </c>
      <c r="F132" s="1783"/>
      <c r="G132" s="1776">
        <v>5</v>
      </c>
      <c r="H132" s="1778"/>
    </row>
    <row r="133" spans="1:8" ht="20.100000000000001" customHeight="1">
      <c r="A133" s="1803"/>
      <c r="B133" s="1804"/>
      <c r="C133" s="1776">
        <v>0</v>
      </c>
      <c r="D133" s="1783">
        <v>0</v>
      </c>
      <c r="E133" s="1776">
        <v>0</v>
      </c>
      <c r="F133" s="1783">
        <v>0</v>
      </c>
      <c r="G133" s="1776">
        <v>0</v>
      </c>
      <c r="H133" s="1778">
        <v>0</v>
      </c>
    </row>
    <row r="134" spans="1:8" ht="20.100000000000001" customHeight="1">
      <c r="A134" s="1805" t="s">
        <v>2792</v>
      </c>
      <c r="B134" s="1806"/>
      <c r="C134" s="1776">
        <v>0</v>
      </c>
      <c r="D134" s="1790"/>
      <c r="E134" s="1776">
        <v>0</v>
      </c>
      <c r="F134" s="1790"/>
      <c r="G134" s="1776">
        <v>0</v>
      </c>
      <c r="H134" s="1787">
        <v>0</v>
      </c>
    </row>
    <row r="135" spans="1:8" ht="20.100000000000001" customHeight="1">
      <c r="A135" s="1807" t="s">
        <v>3042</v>
      </c>
      <c r="B135" s="1808" t="s">
        <v>3043</v>
      </c>
      <c r="C135" s="1776">
        <v>0</v>
      </c>
      <c r="D135" s="1783">
        <v>0</v>
      </c>
      <c r="E135" s="1776">
        <v>0</v>
      </c>
      <c r="F135" s="1783">
        <v>1</v>
      </c>
      <c r="G135" s="1776">
        <v>0</v>
      </c>
      <c r="H135" s="1778">
        <v>1</v>
      </c>
    </row>
    <row r="136" spans="1:8" ht="20.100000000000001" customHeight="1" thickBot="1">
      <c r="A136" s="1809"/>
      <c r="B136" s="1810"/>
      <c r="C136" s="1776">
        <v>0</v>
      </c>
      <c r="D136" s="1811"/>
      <c r="E136" s="1776">
        <v>0</v>
      </c>
      <c r="F136" s="1811"/>
      <c r="G136" s="1776">
        <v>0</v>
      </c>
      <c r="H136" s="1812">
        <v>0</v>
      </c>
    </row>
    <row r="137" spans="1:8" ht="20.100000000000001" customHeight="1" thickBot="1">
      <c r="A137" s="1813" t="s">
        <v>3044</v>
      </c>
      <c r="B137" s="1814"/>
      <c r="C137" s="1815">
        <v>35842</v>
      </c>
      <c r="D137" s="1816">
        <v>43221.320000000007</v>
      </c>
      <c r="E137" s="1815">
        <v>10187</v>
      </c>
      <c r="F137" s="1816">
        <v>13915</v>
      </c>
      <c r="G137" s="1815">
        <v>46029</v>
      </c>
      <c r="H137" s="1816">
        <v>57136.32</v>
      </c>
    </row>
    <row r="138" spans="1:8" ht="20.100000000000001" customHeight="1" thickBot="1">
      <c r="A138" s="1813" t="s">
        <v>3045</v>
      </c>
      <c r="B138" s="1814"/>
      <c r="C138" s="1815">
        <v>56077</v>
      </c>
      <c r="D138" s="1816">
        <v>77380.960000000006</v>
      </c>
      <c r="E138" s="1815">
        <v>14628</v>
      </c>
      <c r="F138" s="1817">
        <v>22760.239999999994</v>
      </c>
      <c r="G138" s="1818">
        <v>70705</v>
      </c>
      <c r="H138" s="1819">
        <v>100141.2</v>
      </c>
    </row>
  </sheetData>
  <pageMargins left="0.25" right="0.25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B6D4-024E-43DD-8D69-4D087D7DC02B}">
  <dimension ref="A1:B27"/>
  <sheetViews>
    <sheetView topLeftCell="A8" workbookViewId="0">
      <selection activeCell="E27" sqref="E27"/>
    </sheetView>
  </sheetViews>
  <sheetFormatPr defaultRowHeight="15" customHeight="1"/>
  <cols>
    <col min="1" max="1" width="16" customWidth="1"/>
    <col min="2" max="2" width="72.5703125" customWidth="1"/>
    <col min="3" max="3" width="9.140625" customWidth="1"/>
  </cols>
  <sheetData>
    <row r="1" spans="1:2" ht="44.25" customHeight="1">
      <c r="A1" s="1548" t="s">
        <v>0</v>
      </c>
      <c r="B1" s="1549" t="s">
        <v>7215</v>
      </c>
    </row>
    <row r="2" spans="1:2" ht="37.5" customHeight="1">
      <c r="A2" s="1548" t="s">
        <v>1</v>
      </c>
      <c r="B2" s="1551">
        <v>7044445</v>
      </c>
    </row>
    <row r="3" spans="1:2" ht="15" customHeight="1">
      <c r="A3" s="1552" t="s">
        <v>2</v>
      </c>
      <c r="B3" s="1549" t="s">
        <v>7721</v>
      </c>
    </row>
    <row r="4" spans="1:2" ht="35.25" customHeight="1">
      <c r="A4" s="1553" t="s">
        <v>7216</v>
      </c>
      <c r="B4" s="1554" t="s">
        <v>7839</v>
      </c>
    </row>
    <row r="5" spans="1:2" ht="15" customHeight="1">
      <c r="A5" s="1553" t="s">
        <v>7203</v>
      </c>
      <c r="B5" s="1555" t="s">
        <v>7204</v>
      </c>
    </row>
    <row r="6" spans="1:2" ht="15" customHeight="1">
      <c r="A6" s="1553" t="s">
        <v>7211</v>
      </c>
      <c r="B6" s="1555" t="s">
        <v>7212</v>
      </c>
    </row>
    <row r="7" spans="1:2" ht="15" customHeight="1">
      <c r="A7" s="1553" t="s">
        <v>7205</v>
      </c>
      <c r="B7" s="1555" t="s">
        <v>7206</v>
      </c>
    </row>
    <row r="8" spans="1:2" ht="15" customHeight="1">
      <c r="A8" s="1553" t="s">
        <v>7207</v>
      </c>
      <c r="B8" s="1555" t="s">
        <v>7208</v>
      </c>
    </row>
    <row r="9" spans="1:2" ht="15" customHeight="1">
      <c r="A9" s="1553" t="s">
        <v>7209</v>
      </c>
      <c r="B9" s="1555" t="s">
        <v>7210</v>
      </c>
    </row>
    <row r="10" spans="1:2" ht="15" customHeight="1">
      <c r="A10" s="1553" t="s">
        <v>7213</v>
      </c>
      <c r="B10" s="1555" t="s">
        <v>7214</v>
      </c>
    </row>
    <row r="11" spans="1:2" ht="15" customHeight="1">
      <c r="A11" s="1553" t="s">
        <v>1512</v>
      </c>
      <c r="B11" s="1556" t="s">
        <v>1513</v>
      </c>
    </row>
    <row r="12" spans="1:2" ht="15" customHeight="1">
      <c r="A12" s="1553" t="s">
        <v>1514</v>
      </c>
      <c r="B12" s="1556" t="s">
        <v>1515</v>
      </c>
    </row>
    <row r="13" spans="1:2" ht="15" customHeight="1">
      <c r="A13" s="1553" t="s">
        <v>1516</v>
      </c>
      <c r="B13" s="1556" t="s">
        <v>1517</v>
      </c>
    </row>
    <row r="14" spans="1:2" ht="15" customHeight="1">
      <c r="A14" s="1553" t="s">
        <v>1518</v>
      </c>
      <c r="B14" s="1556" t="s">
        <v>1519</v>
      </c>
    </row>
    <row r="15" spans="1:2" ht="15" customHeight="1">
      <c r="A15" s="1553" t="s">
        <v>1520</v>
      </c>
      <c r="B15" s="1556" t="s">
        <v>1521</v>
      </c>
    </row>
    <row r="16" spans="1:2" ht="15" customHeight="1">
      <c r="A16" s="1553" t="s">
        <v>1522</v>
      </c>
      <c r="B16" s="1556" t="s">
        <v>1523</v>
      </c>
    </row>
    <row r="17" spans="1:2" ht="15" customHeight="1">
      <c r="A17" s="1553" t="s">
        <v>1524</v>
      </c>
      <c r="B17" s="1556" t="s">
        <v>1525</v>
      </c>
    </row>
    <row r="18" spans="1:2" ht="15" customHeight="1">
      <c r="A18" s="1553" t="s">
        <v>1538</v>
      </c>
      <c r="B18" s="1556" t="s">
        <v>1539</v>
      </c>
    </row>
    <row r="19" spans="1:2" ht="15" customHeight="1">
      <c r="A19" s="1553" t="s">
        <v>1545</v>
      </c>
      <c r="B19" s="1556" t="s">
        <v>1546</v>
      </c>
    </row>
    <row r="20" spans="1:2" ht="15" customHeight="1">
      <c r="A20" s="1553" t="s">
        <v>1547</v>
      </c>
      <c r="B20" s="1556" t="s">
        <v>1548</v>
      </c>
    </row>
    <row r="21" spans="1:2" ht="15" customHeight="1">
      <c r="A21" s="1553" t="s">
        <v>1542</v>
      </c>
      <c r="B21" s="1556" t="s">
        <v>1541</v>
      </c>
    </row>
    <row r="22" spans="1:2" ht="15" customHeight="1">
      <c r="A22" s="1553" t="s">
        <v>1526</v>
      </c>
      <c r="B22" s="1556" t="s">
        <v>1527</v>
      </c>
    </row>
    <row r="23" spans="1:2" ht="15" customHeight="1">
      <c r="A23" s="1553" t="s">
        <v>1528</v>
      </c>
      <c r="B23" s="1557" t="s">
        <v>1529</v>
      </c>
    </row>
    <row r="24" spans="1:2" ht="15" customHeight="1">
      <c r="A24" s="1553" t="s">
        <v>1530</v>
      </c>
      <c r="B24" s="1556" t="s">
        <v>1531</v>
      </c>
    </row>
    <row r="25" spans="1:2" ht="15" customHeight="1">
      <c r="A25" s="1553" t="s">
        <v>1532</v>
      </c>
      <c r="B25" s="1557" t="s">
        <v>1533</v>
      </c>
    </row>
    <row r="26" spans="1:2" ht="15" customHeight="1">
      <c r="A26" s="1553" t="s">
        <v>1534</v>
      </c>
      <c r="B26" s="1556" t="s">
        <v>1535</v>
      </c>
    </row>
    <row r="27" spans="1:2" ht="15" customHeight="1">
      <c r="A27" s="1553" t="s">
        <v>1536</v>
      </c>
      <c r="B27" s="1527" t="s">
        <v>1537</v>
      </c>
    </row>
  </sheetData>
  <pageMargins left="0.7" right="0.7" top="0.75" bottom="0.75" header="0.3" footer="0.3"/>
  <pageSetup paperSize="9" scale="9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4DD5-DA7A-43D4-BEF9-4985BA8A2438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4852-A5EC-4E24-9798-17FB47045C57}">
  <dimension ref="A1"/>
  <sheetViews>
    <sheetView workbookViewId="0">
      <selection activeCell="O23" sqref="O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19</vt:i4>
      </vt:variant>
    </vt:vector>
  </HeadingPairs>
  <TitlesOfParts>
    <vt:vector size="5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RFZOKapaciteti i koriš TAB6 </vt:lpstr>
      <vt:lpstr>Kapaciteti i koris 6Aukupno</vt:lpstr>
      <vt:lpstr>Usluge_Covid19</vt:lpstr>
      <vt:lpstr>Pratioci TAB RFZO7</vt:lpstr>
      <vt:lpstr>Pratioci UKUPNO TAB 7.1</vt:lpstr>
      <vt:lpstr>Dnevne.bolnice 8</vt:lpstr>
      <vt:lpstr>Neonatologija TAB 9</vt:lpstr>
      <vt:lpstr>Pregledi TABELA 10RFZO</vt:lpstr>
      <vt:lpstr>Pregledi UKUPNO TAB 10A</vt:lpstr>
      <vt:lpstr>OPERACIJE SVE TABELA 11</vt:lpstr>
      <vt:lpstr>DSG</vt:lpstr>
      <vt:lpstr>Usluge TAB 13</vt:lpstr>
      <vt:lpstr>DIJAGNOSTIKA TABELA 14</vt:lpstr>
      <vt:lpstr>LABORATORIJA TAB15</vt:lpstr>
      <vt:lpstr> DIJALIZE TABELA 16</vt:lpstr>
      <vt:lpstr>KRV TABELA 17</vt:lpstr>
      <vt:lpstr>LEKOVI TABELA 18</vt:lpstr>
      <vt:lpstr>IMPLANTATI TABELA 19</vt:lpstr>
      <vt:lpstr>SANITET MAT TABELA 20</vt:lpstr>
      <vt:lpstr>Liste.čekanja TAB 21</vt:lpstr>
      <vt:lpstr>ZBIRNA TABELA USLUGE TAB 22 </vt:lpstr>
      <vt:lpstr>Sheet1</vt:lpstr>
      <vt:lpstr>Sheet4</vt:lpstr>
      <vt:lpstr>Sheet5</vt:lpstr>
      <vt:lpstr>Sheet6</vt:lpstr>
      <vt:lpstr>' DIJALIZE TABELA 16'!Print_Area</vt:lpstr>
      <vt:lpstr>'DIJAGNOSTIKA TABELA 14'!Print_Area</vt:lpstr>
      <vt:lpstr>'Dnevne.bolnice 8'!Print_Area</vt:lpstr>
      <vt:lpstr>DSG!Print_Area</vt:lpstr>
      <vt:lpstr>Kadar.nem.!Print_Area</vt:lpstr>
      <vt:lpstr>'Kapaciteti i koris 6Aukupno'!Print_Area</vt:lpstr>
      <vt:lpstr>'Liste.čekanja TAB 21'!Print_Area</vt:lpstr>
      <vt:lpstr>'Neonatologija TAB 9'!Print_Area</vt:lpstr>
      <vt:lpstr>'OPERACIJE SVE TABELA 11'!Print_Area</vt:lpstr>
      <vt:lpstr>'Pratioci TAB RFZO7'!Print_Area</vt:lpstr>
      <vt:lpstr>'Pratioci UKUPNO TAB 7.1'!Print_Area</vt:lpstr>
      <vt:lpstr>'Pregledi TABELA 10RFZO'!Print_Area</vt:lpstr>
      <vt:lpstr>'Pregledi UKUPNO TAB 10A'!Print_Area</vt:lpstr>
      <vt:lpstr>'RFZOKapaciteti i koriš TAB6 '!Print_Area</vt:lpstr>
      <vt:lpstr>'Usluge TAB 13'!Print_Area</vt:lpstr>
      <vt:lpstr>Usluge_Covid19!Print_Area</vt:lpstr>
      <vt:lpstr>'ZBIRNA TABELA USLUGE TAB 22 '!Print_Area</vt:lpstr>
      <vt:lpstr>Kadar.zaj.med.del.!Print_Titles</vt:lpstr>
      <vt:lpstr>'Liste.čekanja TAB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cp:lastPrinted>2023-08-21T12:24:38Z</cp:lastPrinted>
  <dcterms:created xsi:type="dcterms:W3CDTF">2015-06-05T18:17:20Z</dcterms:created>
  <dcterms:modified xsi:type="dcterms:W3CDTF">2023-08-22T06:30:21Z</dcterms:modified>
</cp:coreProperties>
</file>